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Readme" sheetId="1" r:id="rId1"/>
    <sheet name="GR1A" sheetId="2" r:id="rId2"/>
    <sheet name="Hydrogrammes" sheetId="3" r:id="rId3"/>
    <sheet name="Débit XY" sheetId="4" r:id="rId4"/>
  </sheets>
  <definedNames>
    <definedName name="solver_adj" localSheetId="1" hidden="1">'GR1A'!$D$12</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'GR1A'!#REF!</definedName>
    <definedName name="solver_lhs2" localSheetId="1" hidden="1">'GR1A'!#REF!</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'GR1A'!$E$29</definedName>
    <definedName name="solver_pre" localSheetId="1" hidden="1">0.000001</definedName>
    <definedName name="solver_rel1" localSheetId="1" hidden="1">3</definedName>
    <definedName name="solver_rel2" localSheetId="1" hidden="1">3</definedName>
    <definedName name="solver_rhs1" localSheetId="1" hidden="1">0</definedName>
    <definedName name="solver_rhs2" localSheetId="1" hidden="1">0</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1</definedName>
    <definedName name="solver_val" localSheetId="1" hidden="1">0</definedName>
  </definedNames>
  <calcPr fullCalcOnLoad="1"/>
</workbook>
</file>

<file path=xl/sharedStrings.xml><?xml version="1.0" encoding="utf-8"?>
<sst xmlns="http://schemas.openxmlformats.org/spreadsheetml/2006/main" count="67" uniqueCount="67">
  <si>
    <r>
      <t xml:space="preserve">Pour une utilisation sur un bassin donné, l'utilisateur doit remplir les cellules en jaune avec les données suivantes:
- la valeur transformée du paramètre (cellule D12); c'est en fait la valeur réelle de la cellule E12 qui est utilisée dans le calcul; la transformation appliquée est une transformation exponentielle
- la valeur de la pluie initiale (cellules E15) pour le premier pas de temps de simulation. Par défaut on peut prendre la valeur de la pluie moyenne.
- le nombre de pas de temps (cellule E18) sur lesquels les critères d'efficacité seront calculés;
- les chroniques de pluie (mm), ETP (mm), débit (mm) (cellules A37:D37 et suivantes, chaque ligne représentant une année); 
La pluie et l'ETP sont utilisées comme entrées du modèle. Le débit est utilisé pour le calage des paramètres et l'évaluation des performances.
</t>
    </r>
    <r>
      <rPr>
        <b/>
        <sz val="10"/>
        <rFont val="Arial"/>
        <family val="2"/>
      </rPr>
      <t>La convention adoptée pour les lacunes est une valeur négative. 
La période de simulation choisie doit être exempte de lacunes de pluie et d'évapotranspiration potentielle, 
des lacunes dans les débits n'étant, elles, pas gênantes.</t>
    </r>
  </si>
  <si>
    <t xml:space="preserve">Le tableur calcule à chaque pas de temps le débit (cellule F37 et suivantes). L'unité adoptée est le mm.
Rq: la formule de la ligne 37 (qui prend en compte la valeur initiale de Pk-1) diffère de celles de la ligne 38 et suivantes (qui doivent être identiques). </t>
  </si>
  <si>
    <r>
      <t xml:space="preserve">Quatre critères d'efficacité sont calculés pour juger de la qualité des simulations (cellules E29 à E32):
- critère de Nash-Sutcliffe calculé sur les débits
- critère de Nash-Sutcliffe calculé sur les racines carrées des débits
- critère de Nash-Sutcliffe calculé sur les logarithmes des débits
- critère de bilan
Le calcul de ces critères exclut les résultats sur le premier pas de temps (un an) réservé pour la mise en route du modèle.
</t>
    </r>
    <r>
      <rPr>
        <b/>
        <sz val="10"/>
        <rFont val="Arial"/>
        <family val="2"/>
      </rPr>
      <t>Important: Le calcul du critère s'adapte à la longueur de la période choisie (cellule E18)</t>
    </r>
  </si>
  <si>
    <r>
      <t xml:space="preserve">Les valeurs des paramètres du modèle peuvent être optimisées en utilisant la fonction "Solveur" d'Excel (disponible dans le menu Outils. Si le solveur n'est pas installé, aller dans Outils\Macro complémentaires et cocher la fonction Solveur). 
Dans "Cellule cible à définir", on pourra choisir comme fonction objectif l'un des critères de Nash mentionnés ci-dessus, suivant l'application à laquelle on s'intéresse, et on le maximisera.
Dans "Cellules variables", on choisira la valeur transformée du paramètre, c'est-à-dire la cellule D12.
En début d'optimisation, on pourra choisir les valeurs initiales suivantes pour les paramètres transformés: X=0.
</t>
    </r>
    <r>
      <rPr>
        <b/>
        <u val="single"/>
        <sz val="10"/>
        <color indexed="10"/>
        <rFont val="Arial"/>
        <family val="2"/>
      </rPr>
      <t>Nota: la méthode d'optimisation utilisée dans le solveur n'a pas fait l'objet de tests préalables particuliers de fiabilité pour ce modèle. Garder un oeil critique sur les résultats de l'optimisation.</t>
    </r>
  </si>
  <si>
    <t>Débit simulé</t>
  </si>
  <si>
    <t>Mois</t>
  </si>
  <si>
    <t>Données</t>
  </si>
  <si>
    <t>ETP (mm)</t>
  </si>
  <si>
    <t>Lire les instructions ci-dessous avant utilisation</t>
  </si>
  <si>
    <t>Introduction</t>
  </si>
  <si>
    <t>Données à rentrer</t>
  </si>
  <si>
    <t>Rq: les pluies correspondent aux pluies moyennes de bassin, éventuellement issue d'une moyenne de plusieurs postes</t>
  </si>
  <si>
    <t>Simulations</t>
  </si>
  <si>
    <t>Critères d'efficacité</t>
  </si>
  <si>
    <t>Optimisation</t>
  </si>
  <si>
    <t>Graphiques</t>
  </si>
  <si>
    <t>La Seine à Paris Austerlitz</t>
  </si>
  <si>
    <t>Qobs</t>
  </si>
  <si>
    <t>VQobs</t>
  </si>
  <si>
    <t>ln(Qobs+M/40)</t>
  </si>
  <si>
    <t>Qcal</t>
  </si>
  <si>
    <t>VQcal</t>
  </si>
  <si>
    <t>ln(Qcal+M/40)</t>
  </si>
  <si>
    <t>Delta(Q)²</t>
  </si>
  <si>
    <t>Delta(VQ)²</t>
  </si>
  <si>
    <t>Delta(ln(Q+M/40))²</t>
  </si>
  <si>
    <t>Delta2(Q)²</t>
  </si>
  <si>
    <t>Delta2(VQ)²</t>
  </si>
  <si>
    <t>Delta2(ln(Q+M/40))²</t>
  </si>
  <si>
    <t>Pobs</t>
  </si>
  <si>
    <t>ETPobs</t>
  </si>
  <si>
    <t>Nom du bassin</t>
  </si>
  <si>
    <t>Superficie du bassin (km²)</t>
  </si>
  <si>
    <t>Paramètres modèle</t>
  </si>
  <si>
    <t>Transf.</t>
  </si>
  <si>
    <t>Réels</t>
  </si>
  <si>
    <t>Moyenne des racines des débits observés</t>
  </si>
  <si>
    <t>Moyenne des log des débits observés</t>
  </si>
  <si>
    <t>Critères d'efficacité (%)</t>
  </si>
  <si>
    <t>Nash(Q)</t>
  </si>
  <si>
    <t>Nash(VQ)</t>
  </si>
  <si>
    <t>Nash(ln(Q))</t>
  </si>
  <si>
    <t>Bilan</t>
  </si>
  <si>
    <t>Calcul du critère</t>
  </si>
  <si>
    <t>Débit (mm)</t>
  </si>
  <si>
    <t>Pluie (mm)</t>
  </si>
  <si>
    <t>Avertissement: Application proposée à des fins pédagogiques
Les résultats obtenus à partir de cette application sont de l'entière responsabilité de l'utilisateur</t>
  </si>
  <si>
    <t>Cemagref, UR Hydrosystèmes et Bioprocédés, Antony</t>
  </si>
  <si>
    <t>Quatre graphiques sont donnés pour illustrer les résultats du modèle:
- feuille "Hydrogrammes": permet de visualiser les chroniques de débits observés et simulés;
- feuille "Débit XY": compare les débits observés et les débits simulés (pour une bonne comparaison, on veillera à avoir les mêmes gammes d'échelle en absisse et en ordonnée.</t>
  </si>
  <si>
    <t>x: Coefficient de correction de l'ETP (mm)</t>
  </si>
  <si>
    <t>Pk-1</t>
  </si>
  <si>
    <t>Moyenne des pluies observées (mm/an)</t>
  </si>
  <si>
    <t>Moyenne des ETP observées (mm/an)</t>
  </si>
  <si>
    <t>Moyenne des débits observés (mm/an)</t>
  </si>
  <si>
    <t>Octobre 2006</t>
  </si>
  <si>
    <t>Valeur initiale de la pluie</t>
  </si>
  <si>
    <t>Modèle</t>
  </si>
  <si>
    <t>Période</t>
  </si>
  <si>
    <t>Date de départ</t>
  </si>
  <si>
    <t>Date de fin</t>
  </si>
  <si>
    <t>Durée de la période test (années)</t>
  </si>
  <si>
    <t>(Rq: seules les cellules en jaune sont à modifier, les autres sont issues de calculs; les formules des cellules F38 à u38 sont à recopier sur les lignes suivantes pour les calculs des pas de temps suivants)</t>
  </si>
  <si>
    <t>Application du modèle pluie-débit annual GR1A sous Excel</t>
  </si>
  <si>
    <t>Version 1.0</t>
  </si>
  <si>
    <t>Modèle pluie-débit annuel GR1A (version Mouelhi et al., 2006)</t>
  </si>
  <si>
    <t>La feuille "GR1A" permet de faire des simulations de débit au pas de temps annuel à l'aide du modèle GR1A (voir équation ci-dessous). La version utilisée ici est celle présentée par Mouelhi (2003) et Moulehi et al. (2006). On se référera à ces documents pour avoir plus de détails sur ce modèle. 
Mouelhi, S., 2003. Vers une chaîne cohérente de modèles pluie-débit conceptuels globaux aux pas de temps pluriannuel, annuel, mensuel et journalier. Thèse de Doctorat, ENGREF, Cemagref Antony, France, 323 pp.
Mouelhi, S., Michel , C., Perrin, C. &amp; Andreassian, V. (2006) Linking stream flow to rainfall at the annual time step: the Manabe bucket model revisited. J. Hydrol. 328, 283-296, doi:10.1016/j.jhydrol.2005.12.022.</t>
  </si>
  <si>
    <t>Contacts: Charles Perrin (charles.perrin@inrae.fr), Vazken Andréassian (vazken.andreassian@inrae.fr)</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</si>
</sst>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00000"/>
    <numFmt numFmtId="175" formatCode="0.000000"/>
    <numFmt numFmtId="176" formatCode="0.00000"/>
    <numFmt numFmtId="177" formatCode="0.0000"/>
    <numFmt numFmtId="178" formatCode="0.000"/>
    <numFmt numFmtId="179" formatCode="0.0"/>
    <numFmt numFmtId="180" formatCode="#,##0.0"/>
    <numFmt numFmtId="181" formatCode="0.00;[Red]0.00"/>
    <numFmt numFmtId="182" formatCode="&quot;Vrai&quot;;&quot;Vrai&quot;;&quot;Faux&quot;"/>
    <numFmt numFmtId="183" formatCode="&quot;Actif&quot;;&quot;Actif&quot;;&quot;Inactif&quot;"/>
    <numFmt numFmtId="184" formatCode="mm/yyyy"/>
  </numFmts>
  <fonts count="46">
    <font>
      <sz val="10"/>
      <name val="Arial"/>
      <family val="0"/>
    </font>
    <font>
      <b/>
      <sz val="10"/>
      <name val="Arial"/>
      <family val="2"/>
    </font>
    <font>
      <b/>
      <sz val="10"/>
      <color indexed="9"/>
      <name val="Arial"/>
      <family val="2"/>
    </font>
    <font>
      <b/>
      <sz val="10"/>
      <color indexed="10"/>
      <name val="Arial"/>
      <family val="2"/>
    </font>
    <font>
      <sz val="10"/>
      <color indexed="9"/>
      <name val="Arial"/>
      <family val="2"/>
    </font>
    <font>
      <b/>
      <sz val="10"/>
      <color indexed="22"/>
      <name val="Arial"/>
      <family val="2"/>
    </font>
    <font>
      <b/>
      <u val="single"/>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6"/>
      <color indexed="8"/>
      <name val="Arial"/>
      <family val="0"/>
    </font>
    <font>
      <sz val="14"/>
      <color indexed="8"/>
      <name val="Arial"/>
      <family val="0"/>
    </font>
    <font>
      <b/>
      <sz val="14"/>
      <color indexed="8"/>
      <name val="Arial"/>
      <family val="0"/>
    </font>
    <font>
      <sz val="14.7"/>
      <color indexed="8"/>
      <name val="Arial"/>
      <family val="0"/>
    </font>
    <font>
      <b/>
      <sz val="16"/>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48"/>
        <bgColor indexed="64"/>
      </patternFill>
    </fill>
    <fill>
      <patternFill patternType="solid">
        <fgColor indexed="13"/>
        <bgColor indexed="64"/>
      </patternFill>
    </fill>
    <fill>
      <patternFill patternType="solid">
        <fgColor indexed="1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65">
    <xf numFmtId="0" fontId="0" fillId="0" borderId="0" xfId="0" applyAlignment="1">
      <alignment/>
    </xf>
    <xf numFmtId="0" fontId="1" fillId="0" borderId="0" xfId="0" applyFont="1" applyAlignment="1">
      <alignment/>
    </xf>
    <xf numFmtId="0" fontId="0" fillId="0" borderId="0" xfId="0" applyFill="1" applyBorder="1" applyAlignment="1">
      <alignment/>
    </xf>
    <xf numFmtId="0" fontId="1" fillId="0" borderId="0" xfId="0" applyFont="1" applyFill="1" applyAlignment="1">
      <alignment/>
    </xf>
    <xf numFmtId="0" fontId="1" fillId="33" borderId="0" xfId="0" applyFont="1" applyFill="1" applyAlignment="1">
      <alignment/>
    </xf>
    <xf numFmtId="2" fontId="0" fillId="34" borderId="0" xfId="0" applyNumberFormat="1" applyFill="1" applyAlignment="1">
      <alignment/>
    </xf>
    <xf numFmtId="0" fontId="0" fillId="0" borderId="0" xfId="0" applyFill="1" applyAlignment="1">
      <alignment/>
    </xf>
    <xf numFmtId="0" fontId="3" fillId="0" borderId="0" xfId="0" applyFont="1" applyAlignment="1">
      <alignment vertical="top" wrapText="1"/>
    </xf>
    <xf numFmtId="0" fontId="1" fillId="35" borderId="0" xfId="0" applyFont="1" applyFill="1" applyAlignment="1">
      <alignment vertical="top"/>
    </xf>
    <xf numFmtId="0" fontId="0" fillId="0" borderId="0" xfId="0" applyAlignment="1">
      <alignment vertical="top" wrapText="1"/>
    </xf>
    <xf numFmtId="0" fontId="1" fillId="35" borderId="0" xfId="0" applyFont="1" applyFill="1" applyAlignment="1">
      <alignment vertical="top" wrapText="1"/>
    </xf>
    <xf numFmtId="0" fontId="0" fillId="0" borderId="0" xfId="0" applyAlignment="1">
      <alignment vertical="top"/>
    </xf>
    <xf numFmtId="178" fontId="0" fillId="0" borderId="0" xfId="0" applyNumberFormat="1" applyFont="1" applyAlignment="1">
      <alignment/>
    </xf>
    <xf numFmtId="0" fontId="3" fillId="0" borderId="0" xfId="0" applyFont="1" applyFill="1" applyAlignment="1">
      <alignment/>
    </xf>
    <xf numFmtId="0" fontId="0" fillId="0" borderId="0" xfId="0" applyFont="1" applyBorder="1" applyAlignment="1">
      <alignment horizontal="left" wrapText="1"/>
    </xf>
    <xf numFmtId="0" fontId="0" fillId="0" borderId="0" xfId="0" applyFont="1" applyAlignment="1">
      <alignment/>
    </xf>
    <xf numFmtId="0" fontId="0" fillId="0" borderId="0" xfId="0" applyFont="1" applyBorder="1" applyAlignment="1">
      <alignment horizontal="left"/>
    </xf>
    <xf numFmtId="0" fontId="0" fillId="0" borderId="0" xfId="0" applyFont="1" applyBorder="1" applyAlignment="1">
      <alignment horizontal="center"/>
    </xf>
    <xf numFmtId="0" fontId="2" fillId="36" borderId="10" xfId="0" applyFont="1" applyFill="1" applyBorder="1" applyAlignment="1">
      <alignment horizontal="left"/>
    </xf>
    <xf numFmtId="0" fontId="4" fillId="36" borderId="11" xfId="0" applyFont="1" applyFill="1" applyBorder="1" applyAlignment="1">
      <alignment horizontal="center"/>
    </xf>
    <xf numFmtId="0" fontId="0" fillId="0" borderId="11" xfId="0" applyFont="1" applyBorder="1" applyAlignment="1">
      <alignment/>
    </xf>
    <xf numFmtId="0" fontId="0" fillId="37" borderId="11" xfId="0" applyFont="1" applyFill="1" applyBorder="1" applyAlignment="1">
      <alignment/>
    </xf>
    <xf numFmtId="0" fontId="0" fillId="37" borderId="12" xfId="0" applyFont="1" applyFill="1" applyBorder="1" applyAlignment="1">
      <alignment/>
    </xf>
    <xf numFmtId="0" fontId="2" fillId="36" borderId="13" xfId="0" applyFont="1" applyFill="1" applyBorder="1" applyAlignment="1">
      <alignment horizontal="left"/>
    </xf>
    <xf numFmtId="0" fontId="4" fillId="36" borderId="14" xfId="0" applyFont="1" applyFill="1" applyBorder="1" applyAlignment="1">
      <alignment horizontal="center"/>
    </xf>
    <xf numFmtId="0" fontId="0" fillId="0" borderId="14" xfId="0" applyFont="1" applyBorder="1" applyAlignment="1">
      <alignment horizontal="center"/>
    </xf>
    <xf numFmtId="0" fontId="1" fillId="0" borderId="14" xfId="0" applyFont="1" applyBorder="1" applyAlignment="1">
      <alignment horizontal="center"/>
    </xf>
    <xf numFmtId="0" fontId="1" fillId="0" borderId="15" xfId="0" applyNumberFormat="1" applyFont="1" applyBorder="1" applyAlignment="1">
      <alignment horizontal="center"/>
    </xf>
    <xf numFmtId="0" fontId="0" fillId="0" borderId="0" xfId="0" applyFont="1" applyBorder="1" applyAlignment="1">
      <alignment/>
    </xf>
    <xf numFmtId="2"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6" xfId="0" applyFont="1" applyBorder="1" applyAlignment="1">
      <alignment/>
    </xf>
    <xf numFmtId="0" fontId="0" fillId="0" borderId="17" xfId="0" applyFont="1" applyBorder="1" applyAlignment="1">
      <alignment/>
    </xf>
    <xf numFmtId="2" fontId="0" fillId="37" borderId="17" xfId="0" applyNumberFormat="1"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1" fontId="0" fillId="0" borderId="15" xfId="0" applyNumberFormat="1" applyFont="1" applyFill="1" applyBorder="1" applyAlignment="1">
      <alignment horizontal="center"/>
    </xf>
    <xf numFmtId="0" fontId="0" fillId="0" borderId="18"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center"/>
    </xf>
    <xf numFmtId="0" fontId="0" fillId="0" borderId="13" xfId="0" applyFont="1" applyFill="1" applyBorder="1" applyAlignment="1">
      <alignment horizontal="left"/>
    </xf>
    <xf numFmtId="179" fontId="0" fillId="0" borderId="19" xfId="0" applyNumberFormat="1" applyFont="1" applyFill="1" applyBorder="1" applyAlignment="1">
      <alignment horizontal="right"/>
    </xf>
    <xf numFmtId="0" fontId="0" fillId="0" borderId="17" xfId="0" applyFont="1" applyFill="1" applyBorder="1" applyAlignment="1">
      <alignment/>
    </xf>
    <xf numFmtId="179" fontId="0" fillId="0" borderId="2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2" fontId="0" fillId="0" borderId="0" xfId="0" applyNumberFormat="1" applyFont="1" applyFill="1" applyBorder="1" applyAlignment="1">
      <alignment/>
    </xf>
    <xf numFmtId="0" fontId="2" fillId="36" borderId="0" xfId="0" applyFont="1" applyFill="1" applyAlignment="1">
      <alignment/>
    </xf>
    <xf numFmtId="0" fontId="1" fillId="36" borderId="0" xfId="0" applyFont="1" applyFill="1" applyAlignment="1">
      <alignment/>
    </xf>
    <xf numFmtId="0" fontId="2" fillId="36" borderId="0" xfId="0" applyFont="1" applyFill="1" applyBorder="1" applyAlignment="1">
      <alignment horizontal="left"/>
    </xf>
    <xf numFmtId="0" fontId="2" fillId="36" borderId="0" xfId="0" applyFont="1" applyFill="1" applyBorder="1" applyAlignment="1">
      <alignment/>
    </xf>
    <xf numFmtId="0" fontId="0" fillId="37" borderId="0" xfId="0" applyFill="1" applyAlignment="1">
      <alignment/>
    </xf>
    <xf numFmtId="0" fontId="2" fillId="34" borderId="0" xfId="0" applyFont="1" applyFill="1" applyAlignment="1">
      <alignment vertical="top" wrapText="1"/>
    </xf>
    <xf numFmtId="0" fontId="2" fillId="38" borderId="0" xfId="0" applyFont="1" applyFill="1" applyAlignment="1">
      <alignment vertical="top"/>
    </xf>
    <xf numFmtId="0" fontId="5" fillId="38" borderId="0" xfId="0" applyFont="1" applyFill="1" applyAlignment="1">
      <alignment vertical="top"/>
    </xf>
    <xf numFmtId="2" fontId="0" fillId="0" borderId="20" xfId="0" applyNumberFormat="1" applyFill="1" applyBorder="1" applyAlignment="1">
      <alignment/>
    </xf>
    <xf numFmtId="2" fontId="0" fillId="37" borderId="20" xfId="0" applyNumberFormat="1" applyFill="1" applyBorder="1" applyAlignment="1">
      <alignment/>
    </xf>
    <xf numFmtId="2" fontId="0" fillId="0" borderId="0" xfId="0" applyNumberFormat="1" applyFill="1" applyAlignment="1">
      <alignment/>
    </xf>
    <xf numFmtId="0" fontId="5" fillId="38" borderId="0" xfId="0" applyFont="1" applyFill="1" applyAlignment="1" quotePrefix="1">
      <alignment horizontal="left" vertical="top"/>
    </xf>
    <xf numFmtId="1" fontId="0" fillId="37" borderId="19" xfId="0" applyNumberFormat="1" applyFont="1" applyFill="1" applyBorder="1" applyAlignment="1">
      <alignment horizontal="right"/>
    </xf>
    <xf numFmtId="1" fontId="0" fillId="0" borderId="19" xfId="0" applyNumberFormat="1" applyFont="1" applyFill="1" applyBorder="1" applyAlignment="1">
      <alignment horizontal="right"/>
    </xf>
    <xf numFmtId="1" fontId="0" fillId="0" borderId="20" xfId="0" applyNumberFormat="1" applyFont="1" applyFill="1" applyBorder="1" applyAlignment="1">
      <alignment horizontal="right"/>
    </xf>
    <xf numFmtId="179" fontId="0" fillId="0" borderId="15" xfId="0" applyNumberFormat="1" applyFont="1" applyFill="1" applyBorder="1" applyAlignment="1">
      <alignment horizontal="right"/>
    </xf>
    <xf numFmtId="179" fontId="0" fillId="0" borderId="20" xfId="0" applyNumberFormat="1" applyFont="1" applyBorder="1" applyAlignment="1">
      <alignment/>
    </xf>
    <xf numFmtId="0" fontId="0" fillId="0" borderId="0" xfId="0" applyFont="1" applyBorder="1"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015"/>
          <c:h val="0.981"/>
        </c:manualLayout>
      </c:layout>
      <c:barChart>
        <c:barDir val="col"/>
        <c:grouping val="clustered"/>
        <c:varyColors val="0"/>
        <c:ser>
          <c:idx val="2"/>
          <c:order val="0"/>
          <c:tx>
            <c:v>Pluie</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'GR1A'!$A$37:$A$62</c:f>
              <c:numCache>
                <c:ptCount val="2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numCache>
            </c:numRef>
          </c:cat>
          <c:val>
            <c:numRef>
              <c:f>'GR1A'!$B$37:$B$62</c:f>
              <c:numCache>
                <c:ptCount val="26"/>
                <c:pt idx="0">
                  <c:v>518.86</c:v>
                </c:pt>
                <c:pt idx="1">
                  <c:v>921.79</c:v>
                </c:pt>
                <c:pt idx="2">
                  <c:v>822.2</c:v>
                </c:pt>
                <c:pt idx="3">
                  <c:v>946.27</c:v>
                </c:pt>
                <c:pt idx="4">
                  <c:v>820.32</c:v>
                </c:pt>
                <c:pt idx="5">
                  <c:v>1037.36</c:v>
                </c:pt>
                <c:pt idx="6">
                  <c:v>858.45</c:v>
                </c:pt>
                <c:pt idx="7">
                  <c:v>836.03</c:v>
                </c:pt>
                <c:pt idx="8">
                  <c:v>894.43</c:v>
                </c:pt>
                <c:pt idx="9">
                  <c:v>633.1</c:v>
                </c:pt>
                <c:pt idx="10">
                  <c:v>879.91</c:v>
                </c:pt>
                <c:pt idx="11">
                  <c:v>882.09</c:v>
                </c:pt>
                <c:pt idx="12">
                  <c:v>949.52</c:v>
                </c:pt>
                <c:pt idx="13">
                  <c:v>673.71</c:v>
                </c:pt>
                <c:pt idx="14">
                  <c:v>771.58</c:v>
                </c:pt>
                <c:pt idx="15">
                  <c:v>642.8</c:v>
                </c:pt>
                <c:pt idx="16">
                  <c:v>757.96</c:v>
                </c:pt>
                <c:pt idx="17">
                  <c:v>840.56</c:v>
                </c:pt>
                <c:pt idx="18">
                  <c:v>921.69</c:v>
                </c:pt>
                <c:pt idx="19">
                  <c:v>907.16</c:v>
                </c:pt>
                <c:pt idx="20">
                  <c:v>695.58</c:v>
                </c:pt>
                <c:pt idx="21">
                  <c:v>798.51</c:v>
                </c:pt>
                <c:pt idx="22">
                  <c:v>818.42</c:v>
                </c:pt>
                <c:pt idx="23">
                  <c:v>997.26</c:v>
                </c:pt>
                <c:pt idx="24">
                  <c:v>986.73</c:v>
                </c:pt>
                <c:pt idx="25">
                  <c:v>1069.79</c:v>
                </c:pt>
              </c:numCache>
            </c:numRef>
          </c:val>
        </c:ser>
        <c:axId val="31587258"/>
        <c:axId val="15849867"/>
      </c:barChart>
      <c:lineChart>
        <c:grouping val="standard"/>
        <c:varyColors val="0"/>
        <c:ser>
          <c:idx val="0"/>
          <c:order val="1"/>
          <c:tx>
            <c:v>Débit observé</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'GR1A'!$A$37:$A$62</c:f>
              <c:numCache>
                <c:ptCount val="2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numCache>
            </c:numRef>
          </c:cat>
          <c:val>
            <c:numRef>
              <c:f>'GR1A'!$D$37:$D$62</c:f>
              <c:numCache>
                <c:ptCount val="26"/>
                <c:pt idx="0">
                  <c:v>88.36</c:v>
                </c:pt>
                <c:pt idx="1">
                  <c:v>228.49</c:v>
                </c:pt>
                <c:pt idx="2">
                  <c:v>280.55</c:v>
                </c:pt>
                <c:pt idx="3">
                  <c:v>286.11</c:v>
                </c:pt>
                <c:pt idx="4">
                  <c:v>236.08</c:v>
                </c:pt>
                <c:pt idx="5">
                  <c:v>334.64</c:v>
                </c:pt>
                <c:pt idx="6">
                  <c:v>288.07</c:v>
                </c:pt>
                <c:pt idx="7">
                  <c:v>311.17</c:v>
                </c:pt>
                <c:pt idx="8">
                  <c:v>218.59</c:v>
                </c:pt>
                <c:pt idx="9">
                  <c:v>171.21</c:v>
                </c:pt>
                <c:pt idx="10">
                  <c:v>209.63</c:v>
                </c:pt>
                <c:pt idx="11">
                  <c:v>240.45</c:v>
                </c:pt>
                <c:pt idx="12">
                  <c:v>314.87</c:v>
                </c:pt>
                <c:pt idx="13">
                  <c:v>135.37</c:v>
                </c:pt>
                <c:pt idx="14">
                  <c:v>129.03</c:v>
                </c:pt>
                <c:pt idx="15">
                  <c:v>150.85</c:v>
                </c:pt>
                <c:pt idx="16">
                  <c:v>144.94</c:v>
                </c:pt>
                <c:pt idx="17">
                  <c:v>163.67</c:v>
                </c:pt>
                <c:pt idx="18">
                  <c:v>290.28</c:v>
                </c:pt>
                <c:pt idx="19">
                  <c:v>310.73</c:v>
                </c:pt>
                <c:pt idx="20">
                  <c:v>155.5</c:v>
                </c:pt>
                <c:pt idx="21">
                  <c:v>171.97</c:v>
                </c:pt>
                <c:pt idx="22">
                  <c:v>217.34</c:v>
                </c:pt>
                <c:pt idx="23">
                  <c:v>277.85</c:v>
                </c:pt>
                <c:pt idx="24">
                  <c:v>321.19</c:v>
                </c:pt>
                <c:pt idx="25">
                  <c:v>378.67</c:v>
                </c:pt>
              </c:numCache>
            </c:numRef>
          </c:val>
          <c:smooth val="0"/>
        </c:ser>
        <c:ser>
          <c:idx val="1"/>
          <c:order val="2"/>
          <c:tx>
            <c:v>Débit simulé</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'GR1A'!$A$37:$A$62</c:f>
              <c:numCache>
                <c:ptCount val="2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numCache>
            </c:numRef>
          </c:cat>
          <c:val>
            <c:numRef>
              <c:f>'GR1A'!$F$37:$F$62</c:f>
              <c:numCache>
                <c:ptCount val="26"/>
                <c:pt idx="0">
                  <c:v>91.98943479735051</c:v>
                </c:pt>
                <c:pt idx="1">
                  <c:v>234.7353189398777</c:v>
                </c:pt>
                <c:pt idx="2">
                  <c:v>226.5783690294436</c:v>
                </c:pt>
                <c:pt idx="3">
                  <c:v>282.2268332920794</c:v>
                </c:pt>
                <c:pt idx="4">
                  <c:v>227.6647850720898</c:v>
                </c:pt>
                <c:pt idx="5">
                  <c:v>334.6019637982655</c:v>
                </c:pt>
                <c:pt idx="6">
                  <c:v>257.0673660895526</c:v>
                </c:pt>
                <c:pt idx="7">
                  <c:v>227.23395431351693</c:v>
                </c:pt>
                <c:pt idx="8">
                  <c:v>254.96957890360713</c:v>
                </c:pt>
                <c:pt idx="9">
                  <c:v>137.4274132727256</c:v>
                </c:pt>
                <c:pt idx="10">
                  <c:v>225.87237355781267</c:v>
                </c:pt>
                <c:pt idx="11">
                  <c:v>253.46705240254812</c:v>
                </c:pt>
                <c:pt idx="12">
                  <c:v>290.21219222084926</c:v>
                </c:pt>
                <c:pt idx="13">
                  <c:v>159.06500569470117</c:v>
                </c:pt>
                <c:pt idx="14">
                  <c:v>177.54302647022618</c:v>
                </c:pt>
                <c:pt idx="15">
                  <c:v>131.27772851057102</c:v>
                </c:pt>
                <c:pt idx="16">
                  <c:v>168.05046266250253</c:v>
                </c:pt>
                <c:pt idx="17">
                  <c:v>219.2032349825175</c:v>
                </c:pt>
                <c:pt idx="18">
                  <c:v>270.65724122726755</c:v>
                </c:pt>
                <c:pt idx="19">
                  <c:v>271.43949370557965</c:v>
                </c:pt>
                <c:pt idx="20">
                  <c:v>164.68377281862695</c:v>
                </c:pt>
                <c:pt idx="21">
                  <c:v>192.27740754091144</c:v>
                </c:pt>
                <c:pt idx="22">
                  <c:v>212.30759382112242</c:v>
                </c:pt>
                <c:pt idx="23">
                  <c:v>310.801769687985</c:v>
                </c:pt>
                <c:pt idx="24">
                  <c:v>324.2952067604019</c:v>
                </c:pt>
                <c:pt idx="25">
                  <c:v>373.66031628246316</c:v>
                </c:pt>
              </c:numCache>
            </c:numRef>
          </c:val>
          <c:smooth val="0"/>
        </c:ser>
        <c:ser>
          <c:idx val="3"/>
          <c:order val="3"/>
          <c:tx>
            <c:v>Débit simulé</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'GR1A'!$A$37:$A$79</c:f>
              <c:numCache>
                <c:ptCount val="4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numCache>
            </c:numRef>
          </c:cat>
          <c:val>
            <c:numRef>
              <c:f>'GR1A'!$G$37:$G$79</c:f>
              <c:numCache>
                <c:ptCount val="43"/>
              </c:numCache>
            </c:numRef>
          </c:val>
          <c:smooth val="0"/>
        </c:ser>
        <c:marker val="1"/>
        <c:axId val="8431076"/>
        <c:axId val="8770821"/>
      </c:lineChart>
      <c:catAx>
        <c:axId val="843107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00" b="0" i="0" u="none" baseline="0">
                <a:solidFill>
                  <a:srgbClr val="000000"/>
                </a:solidFill>
                <a:latin typeface="Arial"/>
                <a:ea typeface="Arial"/>
                <a:cs typeface="Arial"/>
              </a:defRPr>
            </a:pPr>
          </a:p>
        </c:txPr>
        <c:crossAx val="8770821"/>
        <c:crosses val="autoZero"/>
        <c:auto val="1"/>
        <c:lblOffset val="100"/>
        <c:tickLblSkip val="2"/>
        <c:noMultiLvlLbl val="0"/>
      </c:catAx>
      <c:valAx>
        <c:axId val="8770821"/>
        <c:scaling>
          <c:orientation val="minMax"/>
          <c:max val="1000"/>
        </c:scaling>
        <c:axPos val="l"/>
        <c:title>
          <c:tx>
            <c:rich>
              <a:bodyPr vert="horz" rot="-5400000" anchor="ctr"/>
              <a:lstStyle/>
              <a:p>
                <a:pPr algn="ctr">
                  <a:defRPr/>
                </a:pPr>
                <a:r>
                  <a:rPr lang="en-US" cap="none" sz="1400" b="1" i="0" u="none" baseline="0">
                    <a:solidFill>
                      <a:srgbClr val="000000"/>
                    </a:solidFill>
                    <a:latin typeface="Arial"/>
                    <a:ea typeface="Arial"/>
                    <a:cs typeface="Arial"/>
                  </a:rPr>
                  <a:t>Débit (mm/an)</a:t>
                </a:r>
              </a:p>
            </c:rich>
          </c:tx>
          <c:layout>
            <c:manualLayout>
              <c:xMode val="factor"/>
              <c:yMode val="factor"/>
              <c:x val="-0.01275"/>
              <c:y val="0"/>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8431076"/>
        <c:crossesAt val="1"/>
        <c:crossBetween val="between"/>
        <c:dispUnits/>
      </c:valAx>
      <c:catAx>
        <c:axId val="31587258"/>
        <c:scaling>
          <c:orientation val="minMax"/>
        </c:scaling>
        <c:axPos val="t"/>
        <c:delete val="1"/>
        <c:majorTickMark val="out"/>
        <c:minorTickMark val="none"/>
        <c:tickLblPos val="nextTo"/>
        <c:crossAx val="15849867"/>
        <c:crosses val="autoZero"/>
        <c:auto val="1"/>
        <c:lblOffset val="100"/>
        <c:tickLblSkip val="1"/>
        <c:noMultiLvlLbl val="0"/>
      </c:catAx>
      <c:valAx>
        <c:axId val="15849867"/>
        <c:scaling>
          <c:orientation val="maxMin"/>
          <c:max val="2000"/>
        </c:scaling>
        <c:axPos val="l"/>
        <c:title>
          <c:tx>
            <c:rich>
              <a:bodyPr vert="horz" rot="5400000" anchor="ctr"/>
              <a:lstStyle/>
              <a:p>
                <a:pPr algn="ctr">
                  <a:defRPr/>
                </a:pPr>
                <a:r>
                  <a:rPr lang="en-US" cap="none" sz="1400" b="1" i="0" u="none" baseline="0">
                    <a:solidFill>
                      <a:srgbClr val="000000"/>
                    </a:solidFill>
                    <a:latin typeface="Arial"/>
                    <a:ea typeface="Arial"/>
                    <a:cs typeface="Arial"/>
                  </a:rPr>
                  <a:t>Pluie (mm/an)</a:t>
                </a:r>
              </a:p>
            </c:rich>
          </c:tx>
          <c:layout>
            <c:manualLayout>
              <c:xMode val="factor"/>
              <c:yMode val="factor"/>
              <c:x val="-0.01075"/>
              <c:y val="0"/>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1587258"/>
        <c:crosses val="max"/>
        <c:crossBetween val="between"/>
        <c:dispUnits/>
      </c:valAx>
      <c:spPr>
        <a:noFill/>
        <a:ln w="12700">
          <a:solidFill>
            <a:srgbClr val="000000"/>
          </a:solidFill>
        </a:ln>
      </c:spPr>
    </c:plotArea>
    <c:legend>
      <c:legendPos val="r"/>
      <c:legendEntry>
        <c:idx val="3"/>
        <c:delete val="1"/>
      </c:legendEntry>
      <c:layout>
        <c:manualLayout>
          <c:xMode val="edge"/>
          <c:yMode val="edge"/>
          <c:x val="0.6645"/>
          <c:y val="0.064"/>
          <c:w val="0.20325"/>
          <c:h val="0.15475"/>
        </c:manualLayout>
      </c:layout>
      <c:overlay val="0"/>
      <c:spPr>
        <a:no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018"/>
          <c:w val="0.9045"/>
          <c:h val="0.90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'GR1A'!$D$37:$D$62</c:f>
              <c:numCache>
                <c:ptCount val="26"/>
                <c:pt idx="0">
                  <c:v>88.36</c:v>
                </c:pt>
                <c:pt idx="1">
                  <c:v>228.49</c:v>
                </c:pt>
                <c:pt idx="2">
                  <c:v>280.55</c:v>
                </c:pt>
                <c:pt idx="3">
                  <c:v>286.11</c:v>
                </c:pt>
                <c:pt idx="4">
                  <c:v>236.08</c:v>
                </c:pt>
                <c:pt idx="5">
                  <c:v>334.64</c:v>
                </c:pt>
                <c:pt idx="6">
                  <c:v>288.07</c:v>
                </c:pt>
                <c:pt idx="7">
                  <c:v>311.17</c:v>
                </c:pt>
                <c:pt idx="8">
                  <c:v>218.59</c:v>
                </c:pt>
                <c:pt idx="9">
                  <c:v>171.21</c:v>
                </c:pt>
                <c:pt idx="10">
                  <c:v>209.63</c:v>
                </c:pt>
                <c:pt idx="11">
                  <c:v>240.45</c:v>
                </c:pt>
                <c:pt idx="12">
                  <c:v>314.87</c:v>
                </c:pt>
                <c:pt idx="13">
                  <c:v>135.37</c:v>
                </c:pt>
                <c:pt idx="14">
                  <c:v>129.03</c:v>
                </c:pt>
                <c:pt idx="15">
                  <c:v>150.85</c:v>
                </c:pt>
                <c:pt idx="16">
                  <c:v>144.94</c:v>
                </c:pt>
                <c:pt idx="17">
                  <c:v>163.67</c:v>
                </c:pt>
                <c:pt idx="18">
                  <c:v>290.28</c:v>
                </c:pt>
                <c:pt idx="19">
                  <c:v>310.73</c:v>
                </c:pt>
                <c:pt idx="20">
                  <c:v>155.5</c:v>
                </c:pt>
                <c:pt idx="21">
                  <c:v>171.97</c:v>
                </c:pt>
                <c:pt idx="22">
                  <c:v>217.34</c:v>
                </c:pt>
                <c:pt idx="23">
                  <c:v>277.85</c:v>
                </c:pt>
                <c:pt idx="24">
                  <c:v>321.19</c:v>
                </c:pt>
                <c:pt idx="25">
                  <c:v>378.67</c:v>
                </c:pt>
              </c:numCache>
            </c:numRef>
          </c:xVal>
          <c:yVal>
            <c:numRef>
              <c:f>'GR1A'!$F$37:$F$62</c:f>
              <c:numCache>
                <c:ptCount val="26"/>
                <c:pt idx="0">
                  <c:v>91.98943479735051</c:v>
                </c:pt>
                <c:pt idx="1">
                  <c:v>234.7353189398777</c:v>
                </c:pt>
                <c:pt idx="2">
                  <c:v>226.5783690294436</c:v>
                </c:pt>
                <c:pt idx="3">
                  <c:v>282.2268332920794</c:v>
                </c:pt>
                <c:pt idx="4">
                  <c:v>227.6647850720898</c:v>
                </c:pt>
                <c:pt idx="5">
                  <c:v>334.6019637982655</c:v>
                </c:pt>
                <c:pt idx="6">
                  <c:v>257.0673660895526</c:v>
                </c:pt>
                <c:pt idx="7">
                  <c:v>227.23395431351693</c:v>
                </c:pt>
                <c:pt idx="8">
                  <c:v>254.96957890360713</c:v>
                </c:pt>
                <c:pt idx="9">
                  <c:v>137.4274132727256</c:v>
                </c:pt>
                <c:pt idx="10">
                  <c:v>225.87237355781267</c:v>
                </c:pt>
                <c:pt idx="11">
                  <c:v>253.46705240254812</c:v>
                </c:pt>
                <c:pt idx="12">
                  <c:v>290.21219222084926</c:v>
                </c:pt>
                <c:pt idx="13">
                  <c:v>159.06500569470117</c:v>
                </c:pt>
                <c:pt idx="14">
                  <c:v>177.54302647022618</c:v>
                </c:pt>
                <c:pt idx="15">
                  <c:v>131.27772851057102</c:v>
                </c:pt>
                <c:pt idx="16">
                  <c:v>168.05046266250253</c:v>
                </c:pt>
                <c:pt idx="17">
                  <c:v>219.2032349825175</c:v>
                </c:pt>
                <c:pt idx="18">
                  <c:v>270.65724122726755</c:v>
                </c:pt>
                <c:pt idx="19">
                  <c:v>271.43949370557965</c:v>
                </c:pt>
                <c:pt idx="20">
                  <c:v>164.68377281862695</c:v>
                </c:pt>
                <c:pt idx="21">
                  <c:v>192.27740754091144</c:v>
                </c:pt>
                <c:pt idx="22">
                  <c:v>212.30759382112242</c:v>
                </c:pt>
                <c:pt idx="23">
                  <c:v>310.801769687985</c:v>
                </c:pt>
                <c:pt idx="24">
                  <c:v>324.2952067604019</c:v>
                </c:pt>
                <c:pt idx="25">
                  <c:v>373.66031628246316</c:v>
                </c:pt>
              </c:numCache>
            </c:numRef>
          </c:yVal>
          <c:smooth val="0"/>
        </c:ser>
        <c:axId val="11828526"/>
        <c:axId val="39347871"/>
      </c:scatterChart>
      <c:valAx>
        <c:axId val="11828526"/>
        <c:scaling>
          <c:orientation val="minMax"/>
          <c:min val="0"/>
        </c:scaling>
        <c:axPos val="b"/>
        <c:title>
          <c:tx>
            <c:rich>
              <a:bodyPr vert="horz" rot="0" anchor="ctr"/>
              <a:lstStyle/>
              <a:p>
                <a:pPr algn="ctr">
                  <a:defRPr/>
                </a:pPr>
                <a:r>
                  <a:rPr lang="en-US" cap="none" sz="1600" b="1" i="0" u="none" baseline="0">
                    <a:solidFill>
                      <a:srgbClr val="000000"/>
                    </a:solidFill>
                    <a:latin typeface="Arial"/>
                    <a:ea typeface="Arial"/>
                    <a:cs typeface="Arial"/>
                  </a:rPr>
                  <a:t>Débit observé (mm/an)</a:t>
                </a:r>
              </a:p>
            </c:rich>
          </c:tx>
          <c:layout>
            <c:manualLayout>
              <c:xMode val="factor"/>
              <c:yMode val="factor"/>
              <c:x val="-0.0165"/>
              <c:y val="0.002"/>
            </c:manualLayout>
          </c:layout>
          <c:overlay val="0"/>
          <c:spPr>
            <a:noFill/>
            <a:ln>
              <a:noFill/>
            </a:ln>
          </c:spPr>
        </c:title>
        <c:delete val="0"/>
        <c:numFmt formatCode="General" sourceLinked="0"/>
        <c:majorTickMark val="out"/>
        <c:minorTickMark val="none"/>
        <c:tickLblPos val="nextTo"/>
        <c:spPr>
          <a:ln w="3175">
            <a:solidFill>
              <a:srgbClr val="000000"/>
            </a:solidFill>
          </a:ln>
        </c:spPr>
        <c:crossAx val="39347871"/>
        <c:crosses val="autoZero"/>
        <c:crossBetween val="midCat"/>
        <c:dispUnits/>
      </c:valAx>
      <c:valAx>
        <c:axId val="39347871"/>
        <c:scaling>
          <c:orientation val="minMax"/>
          <c:min val="0"/>
        </c:scaling>
        <c:axPos val="l"/>
        <c:title>
          <c:tx>
            <c:rich>
              <a:bodyPr vert="horz" rot="-5400000" anchor="ctr"/>
              <a:lstStyle/>
              <a:p>
                <a:pPr algn="ctr">
                  <a:defRPr/>
                </a:pPr>
                <a:r>
                  <a:rPr lang="en-US" cap="none" sz="1600" b="1" i="0" u="none" baseline="0">
                    <a:solidFill>
                      <a:srgbClr val="000000"/>
                    </a:solidFill>
                    <a:latin typeface="Arial"/>
                    <a:ea typeface="Arial"/>
                    <a:cs typeface="Arial"/>
                  </a:rPr>
                  <a:t>Débit simulé (mm/an)</a:t>
                </a:r>
              </a:p>
            </c:rich>
          </c:tx>
          <c:layout>
            <c:manualLayout>
              <c:xMode val="factor"/>
              <c:yMode val="factor"/>
              <c:x val="-0.0155"/>
              <c:y val="-0.001"/>
            </c:manualLayout>
          </c:layout>
          <c:overlay val="0"/>
          <c:spPr>
            <a:noFill/>
            <a:ln>
              <a:noFill/>
            </a:ln>
          </c:spPr>
        </c:title>
        <c:delete val="0"/>
        <c:numFmt formatCode="General" sourceLinked="0"/>
        <c:majorTickMark val="out"/>
        <c:minorTickMark val="none"/>
        <c:tickLblPos val="nextTo"/>
        <c:spPr>
          <a:ln w="3175">
            <a:solidFill>
              <a:srgbClr val="000000"/>
            </a:solidFill>
          </a:ln>
        </c:spPr>
        <c:crossAx val="11828526"/>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63"/>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69"/>
  </sheetViews>
  <pageMargins left="2.362204724409449" right="2.362204724409449"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6270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8"/>
  <sheetViews>
    <sheetView tabSelected="1" zoomScale="90" zoomScaleNormal="90" zoomScalePageLayoutView="0" workbookViewId="0" topLeftCell="A1">
      <selection activeCell="A4" sqref="A4"/>
    </sheetView>
  </sheetViews>
  <sheetFormatPr defaultColWidth="11.421875" defaultRowHeight="12.75"/>
  <cols>
    <col min="1" max="1" width="103.00390625" style="11" customWidth="1"/>
  </cols>
  <sheetData>
    <row r="1" ht="12.75">
      <c r="A1" s="53" t="s">
        <v>62</v>
      </c>
    </row>
    <row r="2" ht="12.75">
      <c r="A2" s="54" t="s">
        <v>47</v>
      </c>
    </row>
    <row r="3" ht="12.75">
      <c r="A3" s="54" t="s">
        <v>66</v>
      </c>
    </row>
    <row r="4" ht="12.75">
      <c r="A4" s="54" t="s">
        <v>63</v>
      </c>
    </row>
    <row r="5" ht="12.75">
      <c r="A5" s="58" t="s">
        <v>54</v>
      </c>
    </row>
    <row r="6" ht="25.5">
      <c r="A6" s="7" t="s">
        <v>46</v>
      </c>
    </row>
    <row r="7" ht="12.75">
      <c r="A7" s="7"/>
    </row>
    <row r="8" ht="12.75">
      <c r="A8" s="52" t="s">
        <v>8</v>
      </c>
    </row>
    <row r="10" ht="12.75">
      <c r="A10" s="8" t="s">
        <v>9</v>
      </c>
    </row>
    <row r="11" ht="89.25" customHeight="1">
      <c r="A11" s="9" t="s">
        <v>65</v>
      </c>
    </row>
    <row r="12" ht="115.5" customHeight="1">
      <c r="A12"/>
    </row>
    <row r="14" ht="12.75">
      <c r="A14" s="8" t="s">
        <v>10</v>
      </c>
    </row>
    <row r="15" ht="165.75">
      <c r="A15" s="9" t="s">
        <v>0</v>
      </c>
    </row>
    <row r="16" ht="31.5" customHeight="1">
      <c r="A16" s="9" t="s">
        <v>11</v>
      </c>
    </row>
    <row r="17" ht="12" customHeight="1">
      <c r="A17" s="9"/>
    </row>
    <row r="18" ht="14.25" customHeight="1">
      <c r="A18" s="10" t="s">
        <v>12</v>
      </c>
    </row>
    <row r="19" ht="38.25">
      <c r="A19" s="9" t="s">
        <v>1</v>
      </c>
    </row>
    <row r="20" ht="14.25" customHeight="1">
      <c r="A20" s="9"/>
    </row>
    <row r="21" ht="12.75">
      <c r="A21" s="8" t="s">
        <v>13</v>
      </c>
    </row>
    <row r="22" ht="102">
      <c r="A22" s="9" t="s">
        <v>2</v>
      </c>
    </row>
    <row r="24" ht="12.75">
      <c r="A24" s="8" t="s">
        <v>14</v>
      </c>
    </row>
    <row r="25" ht="102">
      <c r="A25" s="9" t="s">
        <v>3</v>
      </c>
    </row>
    <row r="27" ht="12.75">
      <c r="A27" s="8" t="s">
        <v>15</v>
      </c>
    </row>
    <row r="28" ht="53.25" customHeight="1">
      <c r="A28" s="9" t="s">
        <v>48</v>
      </c>
    </row>
  </sheetData>
  <sheetProtection/>
  <printOptions horizontalCentered="1" verticalCentered="1"/>
  <pageMargins left="0.5" right="0.7874015748031497" top="0.3937007874015748" bottom="0.31496062992125984" header="0.15748031496062992" footer="0.2755905511811024"/>
  <pageSetup horizontalDpi="600" verticalDpi="600" orientation="portrait" paperSize="9" r:id="rId3"/>
  <headerFooter alignWithMargins="0">
    <oddHeader>&amp;CUtilisation de GR4J sous Excel</oddHeader>
  </headerFooter>
  <legacyDrawing r:id="rId2"/>
  <oleObjects>
    <oleObject progId="Equation.3" shapeId="1195722" r:id="rId1"/>
  </oleObjects>
</worksheet>
</file>

<file path=xl/worksheets/sheet2.xml><?xml version="1.0" encoding="utf-8"?>
<worksheet xmlns="http://schemas.openxmlformats.org/spreadsheetml/2006/main" xmlns:r="http://schemas.openxmlformats.org/officeDocument/2006/relationships">
  <dimension ref="A1:AK64"/>
  <sheetViews>
    <sheetView zoomScalePageLayoutView="0" workbookViewId="0" topLeftCell="A1">
      <selection activeCell="A1" sqref="A1"/>
    </sheetView>
  </sheetViews>
  <sheetFormatPr defaultColWidth="11.421875" defaultRowHeight="12.75"/>
  <cols>
    <col min="1" max="1" width="11.57421875" style="51" customWidth="1"/>
    <col min="2" max="2" width="12.421875" style="51" customWidth="1"/>
    <col min="3" max="3" width="11.00390625" style="51" customWidth="1"/>
    <col min="4" max="4" width="13.00390625" style="51" customWidth="1"/>
    <col min="5" max="6" width="11.7109375" style="0" customWidth="1"/>
    <col min="7" max="7" width="14.00390625" style="0" customWidth="1"/>
    <col min="8" max="21" width="11.00390625" style="0" customWidth="1"/>
  </cols>
  <sheetData>
    <row r="1" spans="1:6" ht="12.75">
      <c r="A1" s="13" t="s">
        <v>64</v>
      </c>
      <c r="B1" s="6"/>
      <c r="C1" s="2"/>
      <c r="D1" s="2"/>
      <c r="E1" s="2"/>
      <c r="F1" s="2"/>
    </row>
    <row r="2" spans="1:6" ht="12.75">
      <c r="A2" s="13"/>
      <c r="B2" s="6"/>
      <c r="C2" s="2"/>
      <c r="D2" s="2"/>
      <c r="E2" s="2"/>
      <c r="F2" s="2"/>
    </row>
    <row r="3" spans="1:6" s="15" customFormat="1" ht="24.75" customHeight="1">
      <c r="A3" s="64" t="s">
        <v>61</v>
      </c>
      <c r="B3" s="64"/>
      <c r="C3" s="64"/>
      <c r="D3" s="64"/>
      <c r="E3" s="64"/>
      <c r="F3" s="64"/>
    </row>
    <row r="4" spans="1:6" s="15" customFormat="1" ht="12.75">
      <c r="A4" s="14"/>
      <c r="B4" s="14"/>
      <c r="C4" s="14"/>
      <c r="D4" s="14"/>
      <c r="E4" s="14"/>
      <c r="F4" s="14"/>
    </row>
    <row r="5" spans="1:6" s="15" customFormat="1" ht="12.75">
      <c r="A5" s="14"/>
      <c r="B5" s="14"/>
      <c r="C5" s="14"/>
      <c r="D5" s="14"/>
      <c r="E5" s="14"/>
      <c r="F5" s="14"/>
    </row>
    <row r="6" spans="1:2" s="15" customFormat="1" ht="12.75">
      <c r="A6" s="16"/>
      <c r="B6" s="17"/>
    </row>
    <row r="7" spans="1:5" s="15" customFormat="1" ht="12.75">
      <c r="A7" s="18" t="s">
        <v>31</v>
      </c>
      <c r="B7" s="19"/>
      <c r="C7" s="20"/>
      <c r="D7" s="21" t="s">
        <v>16</v>
      </c>
      <c r="E7" s="22"/>
    </row>
    <row r="8" spans="1:2" s="15" customFormat="1" ht="12.75">
      <c r="A8" s="16"/>
      <c r="B8" s="17"/>
    </row>
    <row r="9" spans="1:5" s="15" customFormat="1" ht="12.75">
      <c r="A9" s="18" t="s">
        <v>32</v>
      </c>
      <c r="B9" s="19"/>
      <c r="C9" s="20"/>
      <c r="D9" s="20"/>
      <c r="E9" s="22">
        <v>43800</v>
      </c>
    </row>
    <row r="10" spans="1:2" s="15" customFormat="1" ht="12.75">
      <c r="A10" s="16"/>
      <c r="B10" s="17"/>
    </row>
    <row r="11" spans="1:6" s="15" customFormat="1" ht="12.75">
      <c r="A11" s="23" t="s">
        <v>33</v>
      </c>
      <c r="B11" s="24"/>
      <c r="C11" s="25"/>
      <c r="D11" s="26" t="s">
        <v>34</v>
      </c>
      <c r="E11" s="27" t="s">
        <v>35</v>
      </c>
      <c r="F11" s="17"/>
    </row>
    <row r="12" spans="1:6" s="15" customFormat="1" ht="12.75">
      <c r="A12" s="31" t="s">
        <v>49</v>
      </c>
      <c r="B12" s="32"/>
      <c r="C12" s="32"/>
      <c r="D12" s="33">
        <v>0.23040117916956832</v>
      </c>
      <c r="E12" s="55">
        <f>EXP(D12)</f>
        <v>1.2591050353323425</v>
      </c>
      <c r="F12" s="29"/>
    </row>
    <row r="13" spans="1:6" s="15" customFormat="1" ht="12.75">
      <c r="A13" s="34"/>
      <c r="B13" s="34"/>
      <c r="C13" s="34"/>
      <c r="D13" s="34"/>
      <c r="E13" s="30"/>
      <c r="F13" s="30"/>
    </row>
    <row r="14" spans="1:6" s="15" customFormat="1" ht="12.75">
      <c r="A14" s="23" t="s">
        <v>55</v>
      </c>
      <c r="B14" s="24"/>
      <c r="C14" s="35"/>
      <c r="D14" s="35"/>
      <c r="E14" s="36"/>
      <c r="F14" s="30"/>
    </row>
    <row r="15" spans="1:6" s="15" customFormat="1" ht="12.75">
      <c r="A15" s="38" t="s">
        <v>50</v>
      </c>
      <c r="B15" s="39"/>
      <c r="C15" s="39"/>
      <c r="D15" s="39"/>
      <c r="E15" s="56">
        <f>E22</f>
        <v>854.5287999999999</v>
      </c>
      <c r="F15" s="30"/>
    </row>
    <row r="16" spans="1:6" s="15" customFormat="1" ht="12.75">
      <c r="A16" s="34"/>
      <c r="B16" s="34"/>
      <c r="C16" s="34"/>
      <c r="D16" s="34"/>
      <c r="E16" s="30"/>
      <c r="F16" s="30"/>
    </row>
    <row r="17" spans="1:8" s="15" customFormat="1" ht="12.75">
      <c r="A17" s="23" t="s">
        <v>57</v>
      </c>
      <c r="B17" s="24"/>
      <c r="C17" s="35"/>
      <c r="D17" s="35"/>
      <c r="E17" s="36"/>
      <c r="F17" s="30"/>
      <c r="G17" s="30"/>
      <c r="H17" s="30"/>
    </row>
    <row r="18" spans="1:8" s="15" customFormat="1" ht="12.75">
      <c r="A18" s="37" t="s">
        <v>60</v>
      </c>
      <c r="B18" s="34"/>
      <c r="C18" s="34"/>
      <c r="D18" s="34"/>
      <c r="E18" s="59">
        <v>25</v>
      </c>
      <c r="F18" s="30"/>
      <c r="G18" s="30"/>
      <c r="H18" s="30"/>
    </row>
    <row r="19" spans="1:8" s="15" customFormat="1" ht="12.75">
      <c r="A19" s="37" t="s">
        <v>58</v>
      </c>
      <c r="B19" s="34"/>
      <c r="C19" s="34"/>
      <c r="D19" s="34"/>
      <c r="E19" s="60">
        <f>A38</f>
        <v>1977</v>
      </c>
      <c r="F19" s="30"/>
      <c r="G19" s="30"/>
      <c r="H19" s="30"/>
    </row>
    <row r="20" spans="1:8" s="15" customFormat="1" ht="12.75">
      <c r="A20" s="38" t="s">
        <v>59</v>
      </c>
      <c r="B20" s="39"/>
      <c r="C20" s="39"/>
      <c r="D20" s="39"/>
      <c r="E20" s="61">
        <f ca="1">OFFSET(A37,E18,0,1,1)</f>
        <v>2001</v>
      </c>
      <c r="F20" s="30"/>
      <c r="G20" s="30"/>
      <c r="H20" s="30"/>
    </row>
    <row r="21" spans="1:8" s="15" customFormat="1" ht="12.75">
      <c r="A21" s="34"/>
      <c r="B21" s="34"/>
      <c r="C21" s="34"/>
      <c r="D21" s="34"/>
      <c r="E21" s="30"/>
      <c r="F21" s="30"/>
      <c r="G21" s="30"/>
      <c r="H21" s="30"/>
    </row>
    <row r="22" spans="1:6" s="15" customFormat="1" ht="12.75">
      <c r="A22" s="40" t="s">
        <v>51</v>
      </c>
      <c r="B22" s="35"/>
      <c r="C22" s="35"/>
      <c r="D22" s="35"/>
      <c r="E22" s="62">
        <f ca="1">AVERAGE(OFFSET(T37,1,0,E18,1))</f>
        <v>854.5287999999999</v>
      </c>
      <c r="F22" s="30"/>
    </row>
    <row r="23" spans="1:6" s="15" customFormat="1" ht="12.75">
      <c r="A23" s="37" t="s">
        <v>52</v>
      </c>
      <c r="B23" s="34"/>
      <c r="C23" s="34"/>
      <c r="D23" s="34"/>
      <c r="E23" s="41">
        <f ca="1">AVERAGE(OFFSET(U37,1,0,E18,1))</f>
        <v>711.3951999999999</v>
      </c>
      <c r="F23" s="30"/>
    </row>
    <row r="24" spans="1:6" s="15" customFormat="1" ht="12.75">
      <c r="A24" s="37" t="s">
        <v>53</v>
      </c>
      <c r="B24" s="34"/>
      <c r="C24" s="34"/>
      <c r="D24" s="34"/>
      <c r="E24" s="41">
        <f ca="1">AVERAGE(OFFSET(H37,1,0,E18,1))</f>
        <v>238.69</v>
      </c>
      <c r="F24" s="30"/>
    </row>
    <row r="25" spans="1:6" s="15" customFormat="1" ht="12.75">
      <c r="A25" s="37" t="s">
        <v>36</v>
      </c>
      <c r="B25" s="34"/>
      <c r="C25" s="34"/>
      <c r="D25" s="34"/>
      <c r="E25" s="41">
        <f ca="1">AVERAGE(OFFSET(I37,1,0,E18,1))</f>
        <v>15.272002004226351</v>
      </c>
      <c r="F25" s="30"/>
    </row>
    <row r="26" spans="1:6" s="15" customFormat="1" ht="12.75">
      <c r="A26" s="38" t="s">
        <v>37</v>
      </c>
      <c r="B26" s="39"/>
      <c r="C26" s="39"/>
      <c r="D26" s="39"/>
      <c r="E26" s="63">
        <f ca="1">AVERAGE(OFFSET(J37,1,0,E18,1))</f>
        <v>5.4549582000145564</v>
      </c>
      <c r="F26" s="30"/>
    </row>
    <row r="27" spans="1:6" s="15" customFormat="1" ht="12.75">
      <c r="A27" s="34"/>
      <c r="B27" s="34"/>
      <c r="C27" s="34"/>
      <c r="D27" s="34"/>
      <c r="E27" s="30"/>
      <c r="F27" s="30"/>
    </row>
    <row r="28" spans="1:6" s="15" customFormat="1" ht="12.75">
      <c r="A28" s="23" t="s">
        <v>38</v>
      </c>
      <c r="B28" s="24"/>
      <c r="C28" s="35"/>
      <c r="D28" s="35"/>
      <c r="E28" s="36"/>
      <c r="F28" s="30"/>
    </row>
    <row r="29" spans="1:6" s="15" customFormat="1" ht="12.75">
      <c r="A29" s="37" t="s">
        <v>39</v>
      </c>
      <c r="B29" s="28"/>
      <c r="C29" s="34"/>
      <c r="D29" s="34"/>
      <c r="E29" s="41">
        <f ca="1">100*(1-SUM(OFFSET(N37,1,0,E18,1))/SUM(OFFSET(Q37,1,0,E18,1)))</f>
        <v>79.98022759999728</v>
      </c>
      <c r="F29" s="30"/>
    </row>
    <row r="30" spans="1:6" s="15" customFormat="1" ht="12.75">
      <c r="A30" s="37" t="s">
        <v>40</v>
      </c>
      <c r="B30" s="28"/>
      <c r="C30" s="34"/>
      <c r="D30" s="34"/>
      <c r="E30" s="41">
        <f ca="1">100*(1-SUM(OFFSET(O37,1,0,E18,1))/SUM(OFFSET(R37,1,0,E18,1)))</f>
        <v>79.13880602162506</v>
      </c>
      <c r="F30" s="30"/>
    </row>
    <row r="31" spans="1:37" s="15" customFormat="1" ht="12.75">
      <c r="A31" s="37" t="s">
        <v>41</v>
      </c>
      <c r="B31" s="28"/>
      <c r="C31" s="34"/>
      <c r="D31" s="34"/>
      <c r="E31" s="41">
        <f ca="1">100*(1-SUM(OFFSET(P37,1,0,E18,1))/SUM(OFFSET(S37,1,0,E18,1)))</f>
        <v>77.7165316042241</v>
      </c>
      <c r="F31" s="30"/>
      <c r="AK31" s="1"/>
    </row>
    <row r="32" spans="1:37" s="15" customFormat="1" ht="12.75">
      <c r="A32" s="38" t="s">
        <v>42</v>
      </c>
      <c r="B32" s="32"/>
      <c r="C32" s="39"/>
      <c r="D32" s="42"/>
      <c r="E32" s="43">
        <f ca="1">100*SUM(OFFSET(K37,1,0,E18,1))/SUM(OFFSET(H37,1,0,E18,1))</f>
        <v>99.33083851116085</v>
      </c>
      <c r="F32" s="44"/>
      <c r="AK32" s="1"/>
    </row>
    <row r="33" spans="1:6" s="15" customFormat="1" ht="12.75">
      <c r="A33" s="44"/>
      <c r="B33" s="45"/>
      <c r="C33" s="34"/>
      <c r="D33" s="44"/>
      <c r="E33" s="44"/>
      <c r="F33" s="44"/>
    </row>
    <row r="34" spans="1:6" s="15" customFormat="1" ht="12.75">
      <c r="A34" s="44"/>
      <c r="B34" s="44"/>
      <c r="C34" s="34"/>
      <c r="D34" s="46"/>
      <c r="E34" s="46"/>
      <c r="F34" s="44"/>
    </row>
    <row r="35" spans="1:9" ht="12.75">
      <c r="A35" s="50" t="s">
        <v>6</v>
      </c>
      <c r="B35"/>
      <c r="C35"/>
      <c r="D35"/>
      <c r="E35" s="6"/>
      <c r="F35" s="49" t="s">
        <v>56</v>
      </c>
      <c r="H35" s="47" t="s">
        <v>43</v>
      </c>
      <c r="I35" s="48"/>
    </row>
    <row r="36" spans="1:21" ht="12.75">
      <c r="A36" s="4" t="s">
        <v>5</v>
      </c>
      <c r="B36" s="4" t="s">
        <v>45</v>
      </c>
      <c r="C36" s="4" t="s">
        <v>7</v>
      </c>
      <c r="D36" s="4" t="s">
        <v>44</v>
      </c>
      <c r="E36" s="3"/>
      <c r="F36" s="4" t="s">
        <v>4</v>
      </c>
      <c r="G36" s="1"/>
      <c r="H36" s="4" t="s">
        <v>17</v>
      </c>
      <c r="I36" s="4" t="s">
        <v>18</v>
      </c>
      <c r="J36" s="4" t="s">
        <v>19</v>
      </c>
      <c r="K36" s="4" t="s">
        <v>20</v>
      </c>
      <c r="L36" s="4" t="s">
        <v>21</v>
      </c>
      <c r="M36" s="4" t="s">
        <v>22</v>
      </c>
      <c r="N36" s="4" t="s">
        <v>23</v>
      </c>
      <c r="O36" s="4" t="s">
        <v>24</v>
      </c>
      <c r="P36" s="4" t="s">
        <v>25</v>
      </c>
      <c r="Q36" s="4" t="s">
        <v>26</v>
      </c>
      <c r="R36" s="4" t="s">
        <v>27</v>
      </c>
      <c r="S36" s="4" t="s">
        <v>28</v>
      </c>
      <c r="T36" s="4" t="s">
        <v>29</v>
      </c>
      <c r="U36" s="4" t="s">
        <v>30</v>
      </c>
    </row>
    <row r="37" spans="1:21" ht="12.75">
      <c r="A37" s="51">
        <v>1976</v>
      </c>
      <c r="B37" s="51">
        <v>518.86</v>
      </c>
      <c r="C37" s="51">
        <v>712.14</v>
      </c>
      <c r="D37" s="51">
        <v>88.36</v>
      </c>
      <c r="E37" s="6"/>
      <c r="F37" s="5">
        <f>B37*(1-1/(1+((0.7*B37+0.3*E15)/$E$12/C37)^2)^0.5)</f>
        <v>91.98943479735051</v>
      </c>
      <c r="H37" s="12">
        <f>IF(D37&gt;=0,D37,"")</f>
        <v>88.36</v>
      </c>
      <c r="I37" s="12">
        <f>IF(D37&gt;=0,D37^0.5,"")</f>
        <v>9.4</v>
      </c>
      <c r="J37" s="12">
        <f>IF(D37&gt;=0,LN(D37+$E$24/40),"")</f>
        <v>4.546770119263202</v>
      </c>
      <c r="K37" s="12">
        <f aca="true" t="shared" si="0" ref="K37:K62">IF(D37&gt;=0,F37,"")</f>
        <v>91.98943479735051</v>
      </c>
      <c r="L37" s="12">
        <f aca="true" t="shared" si="1" ref="L37:L62">IF(D37&gt;=0,F37^0.5,"")</f>
        <v>9.591112281552672</v>
      </c>
      <c r="M37" s="12">
        <f aca="true" t="shared" si="2" ref="M37:M62">IF(D37&gt;=0,LN(F37+$E$24/40),"")</f>
        <v>4.584525389099606</v>
      </c>
      <c r="N37" s="12">
        <f aca="true" t="shared" si="3" ref="N37:N62">IF(D37&gt;=0,(H37-K37)^2,"")</f>
        <v>13.172796948218757</v>
      </c>
      <c r="O37" s="12">
        <f aca="true" t="shared" si="4" ref="O37:O62">IF(D37&gt;=0,(I37-L37)^2,"")</f>
        <v>0.036523904160267524</v>
      </c>
      <c r="P37" s="12">
        <f aca="true" t="shared" si="5" ref="P37:P62">IF(D37&gt;=0,(J37-M37)^2,"")</f>
        <v>0.0014254604004196511</v>
      </c>
      <c r="Q37" s="12">
        <f aca="true" t="shared" si="6" ref="Q37:Q62">IF(D37&gt;=0,($E$24-H37)^2,"")</f>
        <v>22599.108899999996</v>
      </c>
      <c r="R37" s="12">
        <f aca="true" t="shared" si="7" ref="R37:R62">IF(D37&gt;=0,($E$25-I37)^2,"")</f>
        <v>34.480407537638285</v>
      </c>
      <c r="S37" s="12">
        <f aca="true" t="shared" si="8" ref="S37:S62">IF(D37&gt;=0,($E$26-J37)^2,"")</f>
        <v>0.824805590018828</v>
      </c>
      <c r="T37" s="12">
        <f>IF(B37&gt;=0,B37,"")</f>
        <v>518.86</v>
      </c>
      <c r="U37" s="12">
        <f>IF(C37&gt;=0,C37,"")</f>
        <v>712.14</v>
      </c>
    </row>
    <row r="38" spans="1:21" ht="12.75">
      <c r="A38" s="51">
        <v>1977</v>
      </c>
      <c r="B38" s="51">
        <v>921.79</v>
      </c>
      <c r="C38" s="51">
        <v>711.16</v>
      </c>
      <c r="D38" s="51">
        <v>228.49</v>
      </c>
      <c r="E38" s="6"/>
      <c r="F38" s="5">
        <f>B38*(1-1/(1+((0.7*B38+0.3*B37)/$E$12/C38)^2)^0.5)</f>
        <v>234.7353189398777</v>
      </c>
      <c r="H38" s="12">
        <f aca="true" t="shared" si="9" ref="H38:H62">IF(D38&gt;=0,D38,"")</f>
        <v>228.49</v>
      </c>
      <c r="I38" s="12">
        <f aca="true" t="shared" si="10" ref="I38:I62">IF(D38&gt;=0,D38^0.5,"")</f>
        <v>15.115885683611133</v>
      </c>
      <c r="J38" s="12">
        <f aca="true" t="shared" si="11" ref="J38:J62">IF(D38&gt;=0,LN(D38+$E$24/40),"")</f>
        <v>5.457273268495309</v>
      </c>
      <c r="K38" s="12">
        <f t="shared" si="0"/>
        <v>234.7353189398777</v>
      </c>
      <c r="L38" s="12">
        <f t="shared" si="1"/>
        <v>15.321074340263404</v>
      </c>
      <c r="M38" s="12">
        <f t="shared" si="2"/>
        <v>5.483562017519267</v>
      </c>
      <c r="N38" s="12">
        <f t="shared" si="3"/>
        <v>39.00400866079483</v>
      </c>
      <c r="O38" s="12">
        <f t="shared" si="4"/>
        <v>0.04210238481876389</v>
      </c>
      <c r="P38" s="12">
        <f t="shared" si="5"/>
        <v>0.0006910983252446323</v>
      </c>
      <c r="Q38" s="12">
        <f t="shared" si="6"/>
        <v>104.03999999999976</v>
      </c>
      <c r="R38" s="12">
        <f t="shared" si="7"/>
        <v>0.02437230556243377</v>
      </c>
      <c r="S38" s="12">
        <f t="shared" si="8"/>
        <v>5.359542070575602E-06</v>
      </c>
      <c r="T38" s="12">
        <f aca="true" t="shared" si="12" ref="T38:T62">IF(B38&gt;=0,B38,"")</f>
        <v>921.79</v>
      </c>
      <c r="U38" s="12">
        <f aca="true" t="shared" si="13" ref="U38:U62">IF(C38&gt;=0,C38,"")</f>
        <v>711.16</v>
      </c>
    </row>
    <row r="39" spans="1:21" ht="12.75">
      <c r="A39" s="51">
        <v>1978</v>
      </c>
      <c r="B39" s="51">
        <v>822.2</v>
      </c>
      <c r="C39" s="51">
        <v>711.16</v>
      </c>
      <c r="D39" s="51">
        <v>280.55</v>
      </c>
      <c r="E39" s="6"/>
      <c r="F39" s="57">
        <f aca="true" t="shared" si="14" ref="F39:F62">B39*(1-1/(1+((0.7*B39+0.3*B38)/$E$12/C39)^2)^0.5)</f>
        <v>226.5783690294436</v>
      </c>
      <c r="H39" s="12">
        <f t="shared" si="9"/>
        <v>280.55</v>
      </c>
      <c r="I39" s="12">
        <f t="shared" si="10"/>
        <v>16.749626861515452</v>
      </c>
      <c r="J39" s="12">
        <f t="shared" si="11"/>
        <v>5.657798743766364</v>
      </c>
      <c r="K39" s="12">
        <f t="shared" si="0"/>
        <v>226.5783690294436</v>
      </c>
      <c r="L39" s="12">
        <f t="shared" si="1"/>
        <v>15.0525203547261</v>
      </c>
      <c r="M39" s="12">
        <f t="shared" si="2"/>
        <v>5.449086416659902</v>
      </c>
      <c r="N39" s="12">
        <f t="shared" si="3"/>
        <v>2912.9369496219247</v>
      </c>
      <c r="O39" s="12">
        <f t="shared" si="4"/>
        <v>2.8801704953867553</v>
      </c>
      <c r="P39" s="12">
        <f t="shared" si="5"/>
        <v>0.043560835486194854</v>
      </c>
      <c r="Q39" s="12">
        <f t="shared" si="6"/>
        <v>1752.2596000000012</v>
      </c>
      <c r="R39" s="12">
        <f t="shared" si="7"/>
        <v>2.183375218878635</v>
      </c>
      <c r="S39" s="12">
        <f t="shared" si="8"/>
        <v>0.04114428618952884</v>
      </c>
      <c r="T39" s="12">
        <f t="shared" si="12"/>
        <v>822.2</v>
      </c>
      <c r="U39" s="12">
        <f t="shared" si="13"/>
        <v>711.16</v>
      </c>
    </row>
    <row r="40" spans="1:21" ht="12.75">
      <c r="A40" s="51">
        <v>1979</v>
      </c>
      <c r="B40" s="51">
        <v>946.27</v>
      </c>
      <c r="C40" s="51">
        <v>711.16</v>
      </c>
      <c r="D40" s="51">
        <v>286.11</v>
      </c>
      <c r="E40" s="6"/>
      <c r="F40" s="57">
        <f t="shared" si="14"/>
        <v>282.2268332920794</v>
      </c>
      <c r="H40" s="12">
        <f t="shared" si="9"/>
        <v>286.11</v>
      </c>
      <c r="I40" s="12">
        <f t="shared" si="10"/>
        <v>16.91478643081254</v>
      </c>
      <c r="J40" s="12">
        <f t="shared" si="11"/>
        <v>5.677018322074353</v>
      </c>
      <c r="K40" s="12">
        <f t="shared" si="0"/>
        <v>282.2268332920794</v>
      </c>
      <c r="L40" s="12">
        <f t="shared" si="1"/>
        <v>16.799608129122518</v>
      </c>
      <c r="M40" s="12">
        <f t="shared" si="2"/>
        <v>5.663634153486809</v>
      </c>
      <c r="N40" s="12">
        <f t="shared" si="3"/>
        <v>15.078983681503086</v>
      </c>
      <c r="O40" s="12">
        <f t="shared" si="4"/>
        <v>0.013266041180197845</v>
      </c>
      <c r="P40" s="12">
        <f t="shared" si="5"/>
        <v>0.00017913596877980515</v>
      </c>
      <c r="Q40" s="12">
        <f t="shared" si="6"/>
        <v>2248.6564000000017</v>
      </c>
      <c r="R40" s="12">
        <f t="shared" si="7"/>
        <v>2.6987406722341145</v>
      </c>
      <c r="S40" s="12">
        <f t="shared" si="8"/>
        <v>0.04931069780921188</v>
      </c>
      <c r="T40" s="12">
        <f t="shared" si="12"/>
        <v>946.27</v>
      </c>
      <c r="U40" s="12">
        <f t="shared" si="13"/>
        <v>711.16</v>
      </c>
    </row>
    <row r="41" spans="1:21" ht="12.75">
      <c r="A41" s="51">
        <v>1980</v>
      </c>
      <c r="B41" s="51">
        <v>820.32</v>
      </c>
      <c r="C41" s="51">
        <v>712.14</v>
      </c>
      <c r="D41" s="51">
        <v>236.08</v>
      </c>
      <c r="E41" s="6"/>
      <c r="F41" s="57">
        <f t="shared" si="14"/>
        <v>227.6647850720898</v>
      </c>
      <c r="H41" s="12">
        <f t="shared" si="9"/>
        <v>236.08</v>
      </c>
      <c r="I41" s="12">
        <f t="shared" si="10"/>
        <v>15.364895053335054</v>
      </c>
      <c r="J41" s="12">
        <f t="shared" si="11"/>
        <v>5.489132955032174</v>
      </c>
      <c r="K41" s="12">
        <f t="shared" si="0"/>
        <v>227.6647850720898</v>
      </c>
      <c r="L41" s="12">
        <f t="shared" si="1"/>
        <v>15.088564712128514</v>
      </c>
      <c r="M41" s="12">
        <f t="shared" si="2"/>
        <v>5.453747377990471</v>
      </c>
      <c r="N41" s="12">
        <f t="shared" si="3"/>
        <v>70.81584228292266</v>
      </c>
      <c r="O41" s="12">
        <f t="shared" si="4"/>
        <v>0.07635845747132287</v>
      </c>
      <c r="P41" s="12">
        <f t="shared" si="5"/>
        <v>0.0012521390625743047</v>
      </c>
      <c r="Q41" s="12">
        <f t="shared" si="6"/>
        <v>6.812099999999923</v>
      </c>
      <c r="R41" s="12">
        <f t="shared" si="7"/>
        <v>0.008629118572711907</v>
      </c>
      <c r="S41" s="12">
        <f t="shared" si="8"/>
        <v>0.00116791388051417</v>
      </c>
      <c r="T41" s="12">
        <f t="shared" si="12"/>
        <v>820.32</v>
      </c>
      <c r="U41" s="12">
        <f t="shared" si="13"/>
        <v>712.14</v>
      </c>
    </row>
    <row r="42" spans="1:21" ht="12.75">
      <c r="A42" s="51">
        <v>1981</v>
      </c>
      <c r="B42" s="51">
        <v>1037.36</v>
      </c>
      <c r="C42" s="51">
        <v>711.16</v>
      </c>
      <c r="D42" s="51">
        <v>334.64</v>
      </c>
      <c r="E42" s="6"/>
      <c r="F42" s="57">
        <f t="shared" si="14"/>
        <v>334.6019637982655</v>
      </c>
      <c r="H42" s="12">
        <f t="shared" si="9"/>
        <v>334.64</v>
      </c>
      <c r="I42" s="12">
        <f t="shared" si="10"/>
        <v>18.2931681236466</v>
      </c>
      <c r="J42" s="12">
        <f t="shared" si="11"/>
        <v>5.830730053967987</v>
      </c>
      <c r="K42" s="12">
        <f t="shared" si="0"/>
        <v>334.6019637982655</v>
      </c>
      <c r="L42" s="12">
        <f t="shared" si="1"/>
        <v>18.292128465497544</v>
      </c>
      <c r="M42" s="12">
        <f t="shared" si="2"/>
        <v>5.830618375999662</v>
      </c>
      <c r="N42" s="12">
        <f t="shared" si="3"/>
        <v>0.0014467526423864454</v>
      </c>
      <c r="O42" s="12">
        <f t="shared" si="4"/>
        <v>1.0808890668942536E-06</v>
      </c>
      <c r="P42" s="12">
        <f t="shared" si="5"/>
        <v>1.2471968609300676E-08</v>
      </c>
      <c r="Q42" s="12">
        <f t="shared" si="6"/>
        <v>9206.402499999998</v>
      </c>
      <c r="R42" s="12">
        <f t="shared" si="7"/>
        <v>9.127444721132795</v>
      </c>
      <c r="S42" s="12">
        <f t="shared" si="8"/>
        <v>0.14120448622359863</v>
      </c>
      <c r="T42" s="12">
        <f t="shared" si="12"/>
        <v>1037.36</v>
      </c>
      <c r="U42" s="12">
        <f t="shared" si="13"/>
        <v>711.16</v>
      </c>
    </row>
    <row r="43" spans="1:21" ht="12.75">
      <c r="A43" s="51">
        <v>1982</v>
      </c>
      <c r="B43" s="51">
        <v>858.45</v>
      </c>
      <c r="C43" s="51">
        <v>711.16</v>
      </c>
      <c r="D43" s="51">
        <v>288.07</v>
      </c>
      <c r="E43" s="6"/>
      <c r="F43" s="57">
        <f t="shared" si="14"/>
        <v>257.0673660895526</v>
      </c>
      <c r="H43" s="12">
        <f t="shared" si="9"/>
        <v>288.07</v>
      </c>
      <c r="I43" s="12">
        <f t="shared" si="10"/>
        <v>16.972625017951703</v>
      </c>
      <c r="J43" s="12">
        <f t="shared" si="11"/>
        <v>5.6837064599931</v>
      </c>
      <c r="K43" s="12">
        <f t="shared" si="0"/>
        <v>257.0673660895526</v>
      </c>
      <c r="L43" s="12">
        <f t="shared" si="1"/>
        <v>16.033320494818053</v>
      </c>
      <c r="M43" s="12">
        <f t="shared" si="2"/>
        <v>5.572285643628965</v>
      </c>
      <c r="N43" s="12">
        <f t="shared" si="3"/>
        <v>961.1633093852231</v>
      </c>
      <c r="O43" s="12">
        <f t="shared" si="4"/>
        <v>0.8822929871793338</v>
      </c>
      <c r="P43" s="12">
        <f t="shared" si="5"/>
        <v>0.01241459831925035</v>
      </c>
      <c r="Q43" s="12">
        <f t="shared" si="6"/>
        <v>2438.3843999999995</v>
      </c>
      <c r="R43" s="12">
        <f t="shared" si="7"/>
        <v>2.892118634812298</v>
      </c>
      <c r="S43" s="12">
        <f t="shared" si="8"/>
        <v>0.05232576644321155</v>
      </c>
      <c r="T43" s="12">
        <f t="shared" si="12"/>
        <v>858.45</v>
      </c>
      <c r="U43" s="12">
        <f t="shared" si="13"/>
        <v>711.16</v>
      </c>
    </row>
    <row r="44" spans="1:21" ht="12.75">
      <c r="A44" s="51">
        <v>1983</v>
      </c>
      <c r="B44" s="51">
        <v>836.03</v>
      </c>
      <c r="C44" s="51">
        <v>711.16</v>
      </c>
      <c r="D44" s="51">
        <v>311.17</v>
      </c>
      <c r="E44" s="6"/>
      <c r="F44" s="57">
        <f t="shared" si="14"/>
        <v>227.23395431351693</v>
      </c>
      <c r="H44" s="12">
        <f t="shared" si="9"/>
        <v>311.17</v>
      </c>
      <c r="I44" s="12">
        <f t="shared" si="10"/>
        <v>17.640011337864838</v>
      </c>
      <c r="J44" s="12">
        <f t="shared" si="11"/>
        <v>5.759334645474535</v>
      </c>
      <c r="K44" s="12">
        <f t="shared" si="0"/>
        <v>227.23395431351693</v>
      </c>
      <c r="L44" s="12">
        <f t="shared" si="1"/>
        <v>15.07428122046013</v>
      </c>
      <c r="M44" s="12">
        <f t="shared" si="2"/>
        <v>5.451901618757672</v>
      </c>
      <c r="N44" s="12">
        <f t="shared" si="3"/>
        <v>7045.259765483375</v>
      </c>
      <c r="O44" s="12">
        <f t="shared" si="4"/>
        <v>6.582971035357579</v>
      </c>
      <c r="P44" s="12">
        <f t="shared" si="5"/>
        <v>0.09451506591629141</v>
      </c>
      <c r="Q44" s="12">
        <f t="shared" si="6"/>
        <v>5253.350400000003</v>
      </c>
      <c r="R44" s="12">
        <f t="shared" si="7"/>
        <v>5.607468204198988</v>
      </c>
      <c r="S44" s="12">
        <f t="shared" si="8"/>
        <v>0.09264502055085136</v>
      </c>
      <c r="T44" s="12">
        <f t="shared" si="12"/>
        <v>836.03</v>
      </c>
      <c r="U44" s="12">
        <f t="shared" si="13"/>
        <v>711.16</v>
      </c>
    </row>
    <row r="45" spans="1:21" ht="12.75">
      <c r="A45" s="51">
        <v>1984</v>
      </c>
      <c r="B45" s="51">
        <v>894.43</v>
      </c>
      <c r="C45" s="51">
        <v>712.14</v>
      </c>
      <c r="D45" s="51">
        <v>218.59</v>
      </c>
      <c r="E45" s="6"/>
      <c r="F45" s="57">
        <f t="shared" si="14"/>
        <v>254.96957890360713</v>
      </c>
      <c r="H45" s="12">
        <f t="shared" si="9"/>
        <v>218.59</v>
      </c>
      <c r="I45" s="12">
        <f t="shared" si="10"/>
        <v>14.784789481084944</v>
      </c>
      <c r="J45" s="12">
        <f t="shared" si="11"/>
        <v>5.414130685808353</v>
      </c>
      <c r="K45" s="12">
        <f t="shared" si="0"/>
        <v>254.96957890360713</v>
      </c>
      <c r="L45" s="12">
        <f t="shared" si="1"/>
        <v>15.967766872784908</v>
      </c>
      <c r="M45" s="12">
        <f t="shared" si="2"/>
        <v>5.5642783431754514</v>
      </c>
      <c r="N45" s="12">
        <f t="shared" si="3"/>
        <v>1323.4737612037766</v>
      </c>
      <c r="O45" s="12">
        <f t="shared" si="4"/>
        <v>1.3994355092732504</v>
      </c>
      <c r="P45" s="12">
        <f t="shared" si="5"/>
        <v>0.022544319012827493</v>
      </c>
      <c r="Q45" s="12">
        <f t="shared" si="6"/>
        <v>404.00999999999976</v>
      </c>
      <c r="R45" s="12">
        <f t="shared" si="7"/>
        <v>0.2373760427058161</v>
      </c>
      <c r="S45" s="12">
        <f t="shared" si="8"/>
        <v>0.0016668859162577176</v>
      </c>
      <c r="T45" s="12">
        <f t="shared" si="12"/>
        <v>894.43</v>
      </c>
      <c r="U45" s="12">
        <f t="shared" si="13"/>
        <v>712.14</v>
      </c>
    </row>
    <row r="46" spans="1:21" ht="12.75">
      <c r="A46" s="51">
        <v>1985</v>
      </c>
      <c r="B46" s="51">
        <v>633.1</v>
      </c>
      <c r="C46" s="51">
        <v>711.16</v>
      </c>
      <c r="D46" s="51">
        <v>171.21</v>
      </c>
      <c r="E46" s="6"/>
      <c r="F46" s="57">
        <f t="shared" si="14"/>
        <v>137.4274132727256</v>
      </c>
      <c r="H46" s="12">
        <f t="shared" si="9"/>
        <v>171.21</v>
      </c>
      <c r="I46" s="12">
        <f t="shared" si="10"/>
        <v>13.084723917607127</v>
      </c>
      <c r="J46" s="12">
        <f t="shared" si="11"/>
        <v>5.177150643924278</v>
      </c>
      <c r="K46" s="12">
        <f t="shared" si="0"/>
        <v>137.4274132727256</v>
      </c>
      <c r="L46" s="12">
        <f t="shared" si="1"/>
        <v>11.722943882520534</v>
      </c>
      <c r="M46" s="12">
        <f t="shared" si="2"/>
        <v>4.96560071180163</v>
      </c>
      <c r="N46" s="12">
        <f t="shared" si="3"/>
        <v>1141.2631659858168</v>
      </c>
      <c r="O46" s="12">
        <f t="shared" si="4"/>
        <v>1.8544448639604418</v>
      </c>
      <c r="P46" s="12">
        <f t="shared" si="5"/>
        <v>0.04475337378109667</v>
      </c>
      <c r="Q46" s="12">
        <f t="shared" si="6"/>
        <v>4553.550399999998</v>
      </c>
      <c r="R46" s="12">
        <f t="shared" si="7"/>
        <v>4.7841854282046565</v>
      </c>
      <c r="S46" s="12">
        <f t="shared" si="8"/>
        <v>0.07717703822085344</v>
      </c>
      <c r="T46" s="12">
        <f t="shared" si="12"/>
        <v>633.1</v>
      </c>
      <c r="U46" s="12">
        <f t="shared" si="13"/>
        <v>711.16</v>
      </c>
    </row>
    <row r="47" spans="1:21" ht="12.75">
      <c r="A47" s="51">
        <v>1986</v>
      </c>
      <c r="B47" s="51">
        <v>879.91</v>
      </c>
      <c r="C47" s="51">
        <v>711.16</v>
      </c>
      <c r="D47" s="51">
        <v>209.63</v>
      </c>
      <c r="E47" s="6"/>
      <c r="F47" s="57">
        <f t="shared" si="14"/>
        <v>225.87237355781267</v>
      </c>
      <c r="H47" s="12">
        <f t="shared" si="9"/>
        <v>209.63</v>
      </c>
      <c r="I47" s="12">
        <f t="shared" si="10"/>
        <v>14.478604905169558</v>
      </c>
      <c r="J47" s="12">
        <f t="shared" si="11"/>
        <v>5.373412083851454</v>
      </c>
      <c r="K47" s="12">
        <f t="shared" si="0"/>
        <v>225.87237355781267</v>
      </c>
      <c r="L47" s="12">
        <f t="shared" si="1"/>
        <v>15.029050986599675</v>
      </c>
      <c r="M47" s="12">
        <f t="shared" si="2"/>
        <v>5.446045854855615</v>
      </c>
      <c r="N47" s="12">
        <f t="shared" si="3"/>
        <v>263.8146987915322</v>
      </c>
      <c r="O47" s="12">
        <f t="shared" si="4"/>
        <v>0.30299088856177087</v>
      </c>
      <c r="P47" s="12">
        <f t="shared" si="5"/>
        <v>0.005275664690284982</v>
      </c>
      <c r="Q47" s="12">
        <f t="shared" si="6"/>
        <v>844.4836000000001</v>
      </c>
      <c r="R47" s="12">
        <f t="shared" si="7"/>
        <v>0.6294789567917355</v>
      </c>
      <c r="S47" s="12">
        <f t="shared" si="8"/>
        <v>0.006649769061286222</v>
      </c>
      <c r="T47" s="12">
        <f t="shared" si="12"/>
        <v>879.91</v>
      </c>
      <c r="U47" s="12">
        <f t="shared" si="13"/>
        <v>711.16</v>
      </c>
    </row>
    <row r="48" spans="1:21" ht="12.75">
      <c r="A48" s="51">
        <v>1987</v>
      </c>
      <c r="B48" s="51">
        <v>882.09</v>
      </c>
      <c r="C48" s="51">
        <v>711.16</v>
      </c>
      <c r="D48" s="51">
        <v>240.45</v>
      </c>
      <c r="E48" s="6"/>
      <c r="F48" s="57">
        <f t="shared" si="14"/>
        <v>253.46705240254812</v>
      </c>
      <c r="H48" s="12">
        <f t="shared" si="9"/>
        <v>240.45</v>
      </c>
      <c r="I48" s="12">
        <f t="shared" si="10"/>
        <v>15.506450270774417</v>
      </c>
      <c r="J48" s="12">
        <f t="shared" si="11"/>
        <v>5.507026237325794</v>
      </c>
      <c r="K48" s="12">
        <f t="shared" si="0"/>
        <v>253.46705240254812</v>
      </c>
      <c r="L48" s="12">
        <f t="shared" si="1"/>
        <v>15.920648617520209</v>
      </c>
      <c r="M48" s="12">
        <f t="shared" si="2"/>
        <v>5.558503500620649</v>
      </c>
      <c r="N48" s="12">
        <f t="shared" si="3"/>
        <v>169.44365325068406</v>
      </c>
      <c r="O48" s="12">
        <f t="shared" si="4"/>
        <v>0.17156027044694727</v>
      </c>
      <c r="P48" s="12">
        <f t="shared" si="5"/>
        <v>0.002649908636327783</v>
      </c>
      <c r="Q48" s="12">
        <f t="shared" si="6"/>
        <v>3.097599999999968</v>
      </c>
      <c r="R48" s="12">
        <f t="shared" si="7"/>
        <v>0.05496598968739293</v>
      </c>
      <c r="S48" s="12">
        <f t="shared" si="8"/>
        <v>0.00271108050944446</v>
      </c>
      <c r="T48" s="12">
        <f t="shared" si="12"/>
        <v>882.09</v>
      </c>
      <c r="U48" s="12">
        <f t="shared" si="13"/>
        <v>711.16</v>
      </c>
    </row>
    <row r="49" spans="1:21" ht="12.75">
      <c r="A49" s="51">
        <v>1988</v>
      </c>
      <c r="B49" s="51">
        <v>949.52</v>
      </c>
      <c r="C49" s="51">
        <v>712.14</v>
      </c>
      <c r="D49" s="51">
        <v>314.87</v>
      </c>
      <c r="E49" s="6"/>
      <c r="F49" s="57">
        <f t="shared" si="14"/>
        <v>290.21219222084926</v>
      </c>
      <c r="H49" s="12">
        <f t="shared" si="9"/>
        <v>314.87</v>
      </c>
      <c r="I49" s="12">
        <f t="shared" si="10"/>
        <v>17.74457663625706</v>
      </c>
      <c r="J49" s="12">
        <f t="shared" si="11"/>
        <v>5.7709339852115225</v>
      </c>
      <c r="K49" s="12">
        <f t="shared" si="0"/>
        <v>290.21219222084926</v>
      </c>
      <c r="L49" s="12">
        <f t="shared" si="1"/>
        <v>17.03561540481732</v>
      </c>
      <c r="M49" s="12">
        <f t="shared" si="2"/>
        <v>5.690965494363777</v>
      </c>
      <c r="N49" s="12">
        <f t="shared" si="3"/>
        <v>608.0074844735469</v>
      </c>
      <c r="O49" s="12">
        <f t="shared" si="4"/>
        <v>0.5026260276845536</v>
      </c>
      <c r="P49" s="12">
        <f t="shared" si="5"/>
        <v>0.006394959528465972</v>
      </c>
      <c r="Q49" s="12">
        <f t="shared" si="6"/>
        <v>5803.392400000001</v>
      </c>
      <c r="R49" s="12">
        <f t="shared" si="7"/>
        <v>6.113625310961802</v>
      </c>
      <c r="S49" s="12">
        <f t="shared" si="8"/>
        <v>0.09984069683083921</v>
      </c>
      <c r="T49" s="12">
        <f t="shared" si="12"/>
        <v>949.52</v>
      </c>
      <c r="U49" s="12">
        <f t="shared" si="13"/>
        <v>712.14</v>
      </c>
    </row>
    <row r="50" spans="1:21" ht="12.75">
      <c r="A50" s="51">
        <v>1989</v>
      </c>
      <c r="B50" s="51">
        <v>673.71</v>
      </c>
      <c r="C50" s="51">
        <v>711.16</v>
      </c>
      <c r="D50" s="51">
        <v>135.37</v>
      </c>
      <c r="E50" s="6"/>
      <c r="F50" s="57">
        <f t="shared" si="14"/>
        <v>159.06500569470117</v>
      </c>
      <c r="H50" s="12">
        <f t="shared" si="9"/>
        <v>135.37</v>
      </c>
      <c r="I50" s="12">
        <f t="shared" si="10"/>
        <v>11.63486140871476</v>
      </c>
      <c r="J50" s="12">
        <f t="shared" si="11"/>
        <v>4.951148878444021</v>
      </c>
      <c r="K50" s="12">
        <f t="shared" si="0"/>
        <v>159.06500569470117</v>
      </c>
      <c r="L50" s="12">
        <f t="shared" si="1"/>
        <v>12.612097592974024</v>
      </c>
      <c r="M50" s="12">
        <f t="shared" si="2"/>
        <v>5.106140943853879</v>
      </c>
      <c r="N50" s="12">
        <f t="shared" si="3"/>
        <v>561.4532948719207</v>
      </c>
      <c r="O50" s="12">
        <f t="shared" si="4"/>
        <v>0.954990559825605</v>
      </c>
      <c r="P50" s="12">
        <f t="shared" si="5"/>
        <v>0.0240225403400137</v>
      </c>
      <c r="Q50" s="12">
        <f t="shared" si="6"/>
        <v>10675.022399999998</v>
      </c>
      <c r="R50" s="12">
        <f t="shared" si="7"/>
        <v>13.22879171151841</v>
      </c>
      <c r="S50" s="12">
        <f t="shared" si="8"/>
        <v>0.25382383250136276</v>
      </c>
      <c r="T50" s="12">
        <f t="shared" si="12"/>
        <v>673.71</v>
      </c>
      <c r="U50" s="12">
        <f t="shared" si="13"/>
        <v>711.16</v>
      </c>
    </row>
    <row r="51" spans="1:21" ht="12.75">
      <c r="A51" s="51">
        <v>1990</v>
      </c>
      <c r="B51" s="51">
        <v>771.58</v>
      </c>
      <c r="C51" s="51">
        <v>711.16</v>
      </c>
      <c r="D51" s="51">
        <v>129.03</v>
      </c>
      <c r="E51" s="6"/>
      <c r="F51" s="57">
        <f t="shared" si="14"/>
        <v>177.54302647022618</v>
      </c>
      <c r="H51" s="12">
        <f t="shared" si="9"/>
        <v>129.03</v>
      </c>
      <c r="I51" s="12">
        <f t="shared" si="10"/>
        <v>11.359137291185453</v>
      </c>
      <c r="J51" s="12">
        <f t="shared" si="11"/>
        <v>4.90525440786058</v>
      </c>
      <c r="K51" s="12">
        <f t="shared" si="0"/>
        <v>177.54302647022618</v>
      </c>
      <c r="L51" s="12">
        <f t="shared" si="1"/>
        <v>13.324527251284609</v>
      </c>
      <c r="M51" s="12">
        <f t="shared" si="2"/>
        <v>5.21227066848908</v>
      </c>
      <c r="N51" s="12">
        <f t="shared" si="3"/>
        <v>2353.513737300866</v>
      </c>
      <c r="O51" s="12">
        <f t="shared" si="4"/>
        <v>3.862757695258561</v>
      </c>
      <c r="P51" s="12">
        <f t="shared" si="5"/>
        <v>0.09425898429030709</v>
      </c>
      <c r="Q51" s="12">
        <f t="shared" si="6"/>
        <v>12025.3156</v>
      </c>
      <c r="R51" s="12">
        <f t="shared" si="7"/>
        <v>15.31051026256063</v>
      </c>
      <c r="S51" s="12">
        <f t="shared" si="8"/>
        <v>0.3021742591084619</v>
      </c>
      <c r="T51" s="12">
        <f t="shared" si="12"/>
        <v>771.58</v>
      </c>
      <c r="U51" s="12">
        <f t="shared" si="13"/>
        <v>711.16</v>
      </c>
    </row>
    <row r="52" spans="1:21" ht="12.75">
      <c r="A52" s="51">
        <v>1991</v>
      </c>
      <c r="B52" s="51">
        <v>642.8</v>
      </c>
      <c r="C52" s="51">
        <v>711.16</v>
      </c>
      <c r="D52" s="51">
        <v>150.85</v>
      </c>
      <c r="E52" s="6"/>
      <c r="F52" s="57">
        <f t="shared" si="14"/>
        <v>131.27772851057102</v>
      </c>
      <c r="H52" s="12">
        <f t="shared" si="9"/>
        <v>150.85</v>
      </c>
      <c r="I52" s="12">
        <f t="shared" si="10"/>
        <v>12.28210079750203</v>
      </c>
      <c r="J52" s="12">
        <f t="shared" si="11"/>
        <v>5.05508111462045</v>
      </c>
      <c r="K52" s="12">
        <f t="shared" si="0"/>
        <v>131.27772851057102</v>
      </c>
      <c r="L52" s="12">
        <f t="shared" si="1"/>
        <v>11.457649344894921</v>
      </c>
      <c r="M52" s="12">
        <f t="shared" si="2"/>
        <v>4.921767493276413</v>
      </c>
      <c r="N52" s="12">
        <f t="shared" si="3"/>
        <v>383.07381125591417</v>
      </c>
      <c r="O52" s="12">
        <f t="shared" si="4"/>
        <v>0.679720197705972</v>
      </c>
      <c r="P52" s="12">
        <f t="shared" si="5"/>
        <v>0.017772521635861488</v>
      </c>
      <c r="Q52" s="12">
        <f t="shared" si="6"/>
        <v>7715.865600000001</v>
      </c>
      <c r="R52" s="12">
        <f t="shared" si="7"/>
        <v>8.93950922597155</v>
      </c>
      <c r="S52" s="12">
        <f t="shared" si="8"/>
        <v>0.15990168342328517</v>
      </c>
      <c r="T52" s="12">
        <f t="shared" si="12"/>
        <v>642.8</v>
      </c>
      <c r="U52" s="12">
        <f t="shared" si="13"/>
        <v>711.16</v>
      </c>
    </row>
    <row r="53" spans="1:21" ht="12.75">
      <c r="A53" s="51">
        <v>1992</v>
      </c>
      <c r="B53" s="51">
        <v>757.96</v>
      </c>
      <c r="C53" s="51">
        <v>712.14</v>
      </c>
      <c r="D53" s="51">
        <v>144.94</v>
      </c>
      <c r="E53" s="6"/>
      <c r="F53" s="57">
        <f t="shared" si="14"/>
        <v>168.05046266250253</v>
      </c>
      <c r="H53" s="12">
        <f t="shared" si="9"/>
        <v>144.94</v>
      </c>
      <c r="I53" s="12">
        <f t="shared" si="10"/>
        <v>12.039102956615995</v>
      </c>
      <c r="J53" s="12">
        <f t="shared" si="11"/>
        <v>5.0166654096826315</v>
      </c>
      <c r="K53" s="12">
        <f t="shared" si="0"/>
        <v>168.05046266250253</v>
      </c>
      <c r="L53" s="12">
        <f t="shared" si="1"/>
        <v>12.963427890126226</v>
      </c>
      <c r="M53" s="12">
        <f t="shared" si="2"/>
        <v>5.159157090944509</v>
      </c>
      <c r="N53" s="12">
        <f t="shared" si="3"/>
        <v>534.0934844749235</v>
      </c>
      <c r="O53" s="12">
        <f t="shared" si="4"/>
        <v>0.8543765827086934</v>
      </c>
      <c r="P53" s="12">
        <f t="shared" si="5"/>
        <v>0.020303879228836554</v>
      </c>
      <c r="Q53" s="12">
        <f t="shared" si="6"/>
        <v>8789.0625</v>
      </c>
      <c r="R53" s="12">
        <f t="shared" si="7"/>
        <v>10.451636252039949</v>
      </c>
      <c r="S53" s="12">
        <f t="shared" si="8"/>
        <v>0.1921005700569447</v>
      </c>
      <c r="T53" s="12">
        <f t="shared" si="12"/>
        <v>757.96</v>
      </c>
      <c r="U53" s="12">
        <f t="shared" si="13"/>
        <v>712.14</v>
      </c>
    </row>
    <row r="54" spans="1:21" ht="12.75">
      <c r="A54" s="51">
        <v>1993</v>
      </c>
      <c r="B54" s="51">
        <v>840.56</v>
      </c>
      <c r="C54" s="51">
        <v>711.16</v>
      </c>
      <c r="D54" s="51">
        <v>163.67</v>
      </c>
      <c r="E54" s="6"/>
      <c r="F54" s="57">
        <f t="shared" si="14"/>
        <v>219.2032349825175</v>
      </c>
      <c r="H54" s="12">
        <f t="shared" si="9"/>
        <v>163.67</v>
      </c>
      <c r="I54" s="12">
        <f t="shared" si="10"/>
        <v>12.793357651531515</v>
      </c>
      <c r="J54" s="12">
        <f t="shared" si="11"/>
        <v>5.1336623336756535</v>
      </c>
      <c r="K54" s="12">
        <f t="shared" si="0"/>
        <v>219.2032349825175</v>
      </c>
      <c r="L54" s="12">
        <f t="shared" si="1"/>
        <v>14.80551366831011</v>
      </c>
      <c r="M54" s="12">
        <f t="shared" si="2"/>
        <v>5.416857826319751</v>
      </c>
      <c r="N54" s="12">
        <f t="shared" si="3"/>
        <v>3083.940187623507</v>
      </c>
      <c r="O54" s="12">
        <f t="shared" si="4"/>
        <v>4.048771835858303</v>
      </c>
      <c r="P54" s="12">
        <f t="shared" si="5"/>
        <v>0.08019968705393289</v>
      </c>
      <c r="Q54" s="12">
        <f t="shared" si="6"/>
        <v>5628.000400000002</v>
      </c>
      <c r="R54" s="12">
        <f t="shared" si="7"/>
        <v>6.143677827146003</v>
      </c>
      <c r="S54" s="12">
        <f t="shared" si="8"/>
        <v>0.10323103372646619</v>
      </c>
      <c r="T54" s="12">
        <f t="shared" si="12"/>
        <v>840.56</v>
      </c>
      <c r="U54" s="12">
        <f t="shared" si="13"/>
        <v>711.16</v>
      </c>
    </row>
    <row r="55" spans="1:21" ht="12.75">
      <c r="A55" s="51">
        <v>1994</v>
      </c>
      <c r="B55" s="51">
        <v>921.69</v>
      </c>
      <c r="C55" s="51">
        <v>711.16</v>
      </c>
      <c r="D55" s="51">
        <v>290.28</v>
      </c>
      <c r="E55" s="6"/>
      <c r="F55" s="57">
        <f t="shared" si="14"/>
        <v>270.65724122726755</v>
      </c>
      <c r="H55" s="12">
        <f t="shared" si="9"/>
        <v>290.28</v>
      </c>
      <c r="I55" s="12">
        <f t="shared" si="10"/>
        <v>17.03760546555765</v>
      </c>
      <c r="J55" s="12">
        <f t="shared" si="11"/>
        <v>5.691194409705834</v>
      </c>
      <c r="K55" s="12">
        <f t="shared" si="0"/>
        <v>270.65724122726755</v>
      </c>
      <c r="L55" s="12">
        <f t="shared" si="1"/>
        <v>16.45166378295118</v>
      </c>
      <c r="M55" s="12">
        <f t="shared" si="2"/>
        <v>5.622660959154945</v>
      </c>
      <c r="N55" s="12">
        <f t="shared" si="3"/>
        <v>385.05266185284734</v>
      </c>
      <c r="O55" s="12">
        <f t="shared" si="4"/>
        <v>0.3433276554157023</v>
      </c>
      <c r="P55" s="12">
        <f t="shared" si="5"/>
        <v>0.004696833844411209</v>
      </c>
      <c r="Q55" s="12">
        <f t="shared" si="6"/>
        <v>2661.5280999999973</v>
      </c>
      <c r="R55" s="12">
        <f t="shared" si="7"/>
        <v>3.1173555826650636</v>
      </c>
      <c r="S55" s="12">
        <f t="shared" si="8"/>
        <v>0.05580754676930126</v>
      </c>
      <c r="T55" s="12">
        <f t="shared" si="12"/>
        <v>921.69</v>
      </c>
      <c r="U55" s="12">
        <f t="shared" si="13"/>
        <v>711.16</v>
      </c>
    </row>
    <row r="56" spans="1:21" ht="12.75">
      <c r="A56" s="51">
        <v>1995</v>
      </c>
      <c r="B56" s="51">
        <v>907.16</v>
      </c>
      <c r="C56" s="51">
        <v>711.16</v>
      </c>
      <c r="D56" s="51">
        <v>310.73</v>
      </c>
      <c r="E56" s="6"/>
      <c r="F56" s="57">
        <f t="shared" si="14"/>
        <v>271.43949370557965</v>
      </c>
      <c r="H56" s="12">
        <f t="shared" si="9"/>
        <v>310.73</v>
      </c>
      <c r="I56" s="12">
        <f t="shared" si="10"/>
        <v>17.627535278648573</v>
      </c>
      <c r="J56" s="12">
        <f t="shared" si="11"/>
        <v>5.757946270210399</v>
      </c>
      <c r="K56" s="12">
        <f t="shared" si="0"/>
        <v>271.43949370557965</v>
      </c>
      <c r="L56" s="12">
        <f t="shared" si="1"/>
        <v>16.475420896158607</v>
      </c>
      <c r="M56" s="12">
        <f t="shared" si="2"/>
        <v>5.625484817987472</v>
      </c>
      <c r="N56" s="12">
        <f t="shared" si="3"/>
        <v>1543.7438848718866</v>
      </c>
      <c r="O56" s="12">
        <f t="shared" si="4"/>
        <v>1.3273675503402358</v>
      </c>
      <c r="P56" s="12">
        <f t="shared" si="5"/>
        <v>0.01754603632500696</v>
      </c>
      <c r="Q56" s="12">
        <f t="shared" si="6"/>
        <v>5189.7616000000025</v>
      </c>
      <c r="R56" s="12">
        <f t="shared" si="7"/>
        <v>5.548537006910272</v>
      </c>
      <c r="S56" s="12">
        <f t="shared" si="8"/>
        <v>0.09180177068100105</v>
      </c>
      <c r="T56" s="12">
        <f t="shared" si="12"/>
        <v>907.16</v>
      </c>
      <c r="U56" s="12">
        <f t="shared" si="13"/>
        <v>711.16</v>
      </c>
    </row>
    <row r="57" spans="1:21" ht="12.75">
      <c r="A57" s="51">
        <v>1996</v>
      </c>
      <c r="B57" s="51">
        <v>695.58</v>
      </c>
      <c r="C57" s="51">
        <v>712.14</v>
      </c>
      <c r="D57" s="51">
        <v>155.5</v>
      </c>
      <c r="E57" s="6"/>
      <c r="F57" s="57">
        <f t="shared" si="14"/>
        <v>164.68377281862695</v>
      </c>
      <c r="H57" s="12">
        <f t="shared" si="9"/>
        <v>155.5</v>
      </c>
      <c r="I57" s="12">
        <f t="shared" si="10"/>
        <v>12.469963913339926</v>
      </c>
      <c r="J57" s="12">
        <f t="shared" si="11"/>
        <v>5.084302335721064</v>
      </c>
      <c r="K57" s="12">
        <f t="shared" si="0"/>
        <v>164.68377281862695</v>
      </c>
      <c r="L57" s="12">
        <f t="shared" si="1"/>
        <v>12.832917548968627</v>
      </c>
      <c r="M57" s="12">
        <f t="shared" si="2"/>
        <v>5.139620668997965</v>
      </c>
      <c r="N57" s="12">
        <f t="shared" si="3"/>
        <v>84.34168318415117</v>
      </c>
      <c r="O57" s="12">
        <f t="shared" si="4"/>
        <v>0.13173534161609177</v>
      </c>
      <c r="P57" s="12">
        <f t="shared" si="5"/>
        <v>0.0030601179965342863</v>
      </c>
      <c r="Q57" s="12">
        <f t="shared" si="6"/>
        <v>6920.576099999999</v>
      </c>
      <c r="R57" s="12">
        <f t="shared" si="7"/>
        <v>7.851417462778442</v>
      </c>
      <c r="S57" s="12">
        <f t="shared" si="8"/>
        <v>0.1373857697351556</v>
      </c>
      <c r="T57" s="12">
        <f t="shared" si="12"/>
        <v>695.58</v>
      </c>
      <c r="U57" s="12">
        <f t="shared" si="13"/>
        <v>712.14</v>
      </c>
    </row>
    <row r="58" spans="1:21" ht="12.75">
      <c r="A58" s="51">
        <v>1997</v>
      </c>
      <c r="B58" s="51">
        <v>798.51</v>
      </c>
      <c r="C58" s="51">
        <v>711.16</v>
      </c>
      <c r="D58" s="51">
        <v>171.97</v>
      </c>
      <c r="E58" s="6"/>
      <c r="F58" s="57">
        <f t="shared" si="14"/>
        <v>192.27740754091144</v>
      </c>
      <c r="H58" s="12">
        <f t="shared" si="9"/>
        <v>171.97</v>
      </c>
      <c r="I58" s="12">
        <f t="shared" si="10"/>
        <v>13.113733259449806</v>
      </c>
      <c r="J58" s="12">
        <f t="shared" si="11"/>
        <v>5.181430960049563</v>
      </c>
      <c r="K58" s="12">
        <f t="shared" si="0"/>
        <v>192.27740754091144</v>
      </c>
      <c r="L58" s="12">
        <f t="shared" si="1"/>
        <v>13.866412929842795</v>
      </c>
      <c r="M58" s="12">
        <f t="shared" si="2"/>
        <v>5.28950191206061</v>
      </c>
      <c r="N58" s="12">
        <f t="shared" si="3"/>
        <v>412.3908010326669</v>
      </c>
      <c r="O58" s="12">
        <f t="shared" si="4"/>
        <v>0.5665266862228996</v>
      </c>
      <c r="P58" s="12">
        <f t="shared" si="5"/>
        <v>0.011679330668573927</v>
      </c>
      <c r="Q58" s="12">
        <f t="shared" si="6"/>
        <v>4451.5584</v>
      </c>
      <c r="R58" s="12">
        <f t="shared" si="7"/>
        <v>4.658123974679326</v>
      </c>
      <c r="S58" s="12">
        <f t="shared" si="8"/>
        <v>0.07481715100286702</v>
      </c>
      <c r="T58" s="12">
        <f t="shared" si="12"/>
        <v>798.51</v>
      </c>
      <c r="U58" s="12">
        <f t="shared" si="13"/>
        <v>711.16</v>
      </c>
    </row>
    <row r="59" spans="1:21" ht="12.75">
      <c r="A59" s="51">
        <v>1998</v>
      </c>
      <c r="B59" s="51">
        <v>818.42</v>
      </c>
      <c r="C59" s="51">
        <v>711.16</v>
      </c>
      <c r="D59" s="51">
        <v>217.34</v>
      </c>
      <c r="E59" s="6"/>
      <c r="F59" s="57">
        <f t="shared" si="14"/>
        <v>212.30759382112242</v>
      </c>
      <c r="H59" s="12">
        <f t="shared" si="9"/>
        <v>217.34</v>
      </c>
      <c r="I59" s="12">
        <f t="shared" si="10"/>
        <v>14.742455697745882</v>
      </c>
      <c r="J59" s="12">
        <f t="shared" si="11"/>
        <v>5.4085486258515205</v>
      </c>
      <c r="K59" s="12">
        <f t="shared" si="0"/>
        <v>212.30759382112242</v>
      </c>
      <c r="L59" s="12">
        <f t="shared" si="1"/>
        <v>14.570778765087418</v>
      </c>
      <c r="M59" s="12">
        <f t="shared" si="2"/>
        <v>5.385755020182344</v>
      </c>
      <c r="N59" s="12">
        <f t="shared" si="3"/>
        <v>25.32511194920524</v>
      </c>
      <c r="O59" s="12">
        <f t="shared" si="4"/>
        <v>0.02947296920701877</v>
      </c>
      <c r="P59" s="12">
        <f t="shared" si="5"/>
        <v>0.0005195484594019018</v>
      </c>
      <c r="Q59" s="12">
        <f t="shared" si="6"/>
        <v>455.82249999999976</v>
      </c>
      <c r="R59" s="12">
        <f t="shared" si="7"/>
        <v>0.28041929070710714</v>
      </c>
      <c r="S59" s="12">
        <f t="shared" si="8"/>
        <v>0.002153848573994332</v>
      </c>
      <c r="T59" s="12">
        <f t="shared" si="12"/>
        <v>818.42</v>
      </c>
      <c r="U59" s="12">
        <f t="shared" si="13"/>
        <v>711.16</v>
      </c>
    </row>
    <row r="60" spans="1:21" ht="12.75">
      <c r="A60" s="51">
        <v>1999</v>
      </c>
      <c r="B60" s="51">
        <v>997.26</v>
      </c>
      <c r="C60" s="51">
        <v>711.16</v>
      </c>
      <c r="D60" s="51">
        <v>277.85</v>
      </c>
      <c r="E60" s="6"/>
      <c r="F60" s="57">
        <f t="shared" si="14"/>
        <v>310.801769687985</v>
      </c>
      <c r="H60" s="12">
        <f t="shared" si="9"/>
        <v>277.85</v>
      </c>
      <c r="I60" s="12">
        <f t="shared" si="10"/>
        <v>16.668833192518306</v>
      </c>
      <c r="J60" s="12">
        <f t="shared" si="11"/>
        <v>5.648330545119792</v>
      </c>
      <c r="K60" s="12">
        <f t="shared" si="0"/>
        <v>310.801769687985</v>
      </c>
      <c r="L60" s="12">
        <f t="shared" si="1"/>
        <v>17.629570887800558</v>
      </c>
      <c r="M60" s="12">
        <f t="shared" si="2"/>
        <v>5.7581728637694445</v>
      </c>
      <c r="N60" s="12">
        <f t="shared" si="3"/>
        <v>1085.8191255700037</v>
      </c>
      <c r="O60" s="12">
        <f t="shared" si="4"/>
        <v>0.923016919136252</v>
      </c>
      <c r="P60" s="12">
        <f t="shared" si="5"/>
        <v>0.012065334966331881</v>
      </c>
      <c r="Q60" s="12">
        <f t="shared" si="6"/>
        <v>1533.505600000002</v>
      </c>
      <c r="R60" s="12">
        <f t="shared" si="7"/>
        <v>1.9511373685851152</v>
      </c>
      <c r="S60" s="12">
        <f t="shared" si="8"/>
        <v>0.03739286385149816</v>
      </c>
      <c r="T60" s="12">
        <f t="shared" si="12"/>
        <v>997.26</v>
      </c>
      <c r="U60" s="12">
        <f t="shared" si="13"/>
        <v>711.16</v>
      </c>
    </row>
    <row r="61" spans="1:21" ht="12.75">
      <c r="A61" s="51">
        <v>2000</v>
      </c>
      <c r="B61" s="51">
        <v>986.73</v>
      </c>
      <c r="C61" s="51">
        <v>712.14</v>
      </c>
      <c r="D61" s="51">
        <v>321.19</v>
      </c>
      <c r="E61" s="6"/>
      <c r="F61" s="57">
        <f t="shared" si="14"/>
        <v>324.2952067604019</v>
      </c>
      <c r="H61" s="12">
        <f t="shared" si="9"/>
        <v>321.19</v>
      </c>
      <c r="I61" s="12">
        <f t="shared" si="10"/>
        <v>17.92177446571628</v>
      </c>
      <c r="J61" s="12">
        <f t="shared" si="11"/>
        <v>5.79044094215838</v>
      </c>
      <c r="K61" s="12">
        <f t="shared" si="0"/>
        <v>324.2952067604019</v>
      </c>
      <c r="L61" s="12">
        <f t="shared" si="1"/>
        <v>18.008198320776067</v>
      </c>
      <c r="M61" s="12">
        <f t="shared" si="2"/>
        <v>5.799887661874739</v>
      </c>
      <c r="N61" s="12">
        <f t="shared" si="3"/>
        <v>9.642309024845831</v>
      </c>
      <c r="O61" s="12">
        <f t="shared" si="4"/>
        <v>0.007469082723395282</v>
      </c>
      <c r="P61" s="12">
        <f t="shared" si="5"/>
        <v>8.924051339944624E-05</v>
      </c>
      <c r="Q61" s="12">
        <f t="shared" si="6"/>
        <v>6806.25</v>
      </c>
      <c r="R61" s="12">
        <f t="shared" si="7"/>
        <v>7.02129409767039</v>
      </c>
      <c r="S61" s="12">
        <f t="shared" si="8"/>
        <v>0.1125486702763392</v>
      </c>
      <c r="T61" s="12">
        <f t="shared" si="12"/>
        <v>986.73</v>
      </c>
      <c r="U61" s="12">
        <f t="shared" si="13"/>
        <v>712.14</v>
      </c>
    </row>
    <row r="62" spans="1:21" ht="12.75">
      <c r="A62" s="51">
        <v>2001</v>
      </c>
      <c r="B62" s="51">
        <v>1069.79</v>
      </c>
      <c r="C62" s="51">
        <v>711.16</v>
      </c>
      <c r="D62" s="51">
        <v>378.67</v>
      </c>
      <c r="E62" s="6"/>
      <c r="F62" s="57">
        <f t="shared" si="14"/>
        <v>373.66031628246316</v>
      </c>
      <c r="H62" s="12">
        <f t="shared" si="9"/>
        <v>378.67</v>
      </c>
      <c r="I62" s="12">
        <f t="shared" si="10"/>
        <v>19.45944500750214</v>
      </c>
      <c r="J62" s="12">
        <f t="shared" si="11"/>
        <v>5.952300682338801</v>
      </c>
      <c r="K62" s="12">
        <f t="shared" si="0"/>
        <v>373.66031628246316</v>
      </c>
      <c r="L62" s="12">
        <f t="shared" si="1"/>
        <v>19.33029529734254</v>
      </c>
      <c r="M62" s="12">
        <f t="shared" si="2"/>
        <v>5.939190683389064</v>
      </c>
      <c r="N62" s="12">
        <f t="shared" si="3"/>
        <v>25.096930949753926</v>
      </c>
      <c r="O62" s="12">
        <f t="shared" si="4"/>
        <v>0.016679647634308337</v>
      </c>
      <c r="P62" s="12">
        <f t="shared" si="5"/>
        <v>0.00017187207246208692</v>
      </c>
      <c r="Q62" s="12">
        <f t="shared" si="6"/>
        <v>19594.400400000006</v>
      </c>
      <c r="R62" s="12">
        <f t="shared" si="7"/>
        <v>17.534678905683357</v>
      </c>
      <c r="S62" s="12">
        <f t="shared" si="8"/>
        <v>0.24734954472444123</v>
      </c>
      <c r="T62" s="12">
        <f t="shared" si="12"/>
        <v>1069.79</v>
      </c>
      <c r="U62" s="12">
        <f t="shared" si="13"/>
        <v>711.16</v>
      </c>
    </row>
    <row r="63" ht="12.75">
      <c r="E63" s="6"/>
    </row>
    <row r="64" ht="12.75">
      <c r="E64" s="6"/>
    </row>
  </sheetData>
  <sheetProtection/>
  <mergeCells count="1">
    <mergeCell ref="A3:F3"/>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Cemagref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Perrin</dc:creator>
  <cp:keywords/>
  <dc:description/>
  <cp:lastModifiedBy>Delaigue Olivier</cp:lastModifiedBy>
  <dcterms:created xsi:type="dcterms:W3CDTF">2005-01-05T12:47:02Z</dcterms:created>
  <dcterms:modified xsi:type="dcterms:W3CDTF">2022-10-17T07:12:54Z</dcterms:modified>
  <cp:category/>
  <cp:version/>
  <cp:contentType/>
  <cp:contentStatus/>
</cp:coreProperties>
</file>